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C:\Users\mario.martinez\Desktop\"/>
    </mc:Choice>
  </mc:AlternateContent>
  <bookViews>
    <workbookView xWindow="0" yWindow="0" windowWidth="19200" windowHeight="6950" activeTab="3"/>
  </bookViews>
  <sheets>
    <sheet name="Instruction" sheetId="7" r:id="rId1"/>
    <sheet name="KM Source change form" sheetId="1" r:id="rId2"/>
    <sheet name="Matrix" sheetId="3" r:id="rId3"/>
    <sheet name="Revision Changes" sheetId="5" r:id="rId4"/>
  </sheets>
  <definedNames>
    <definedName name="__SCQ01">Matrix!$D$4:$D$5</definedName>
    <definedName name="_SCQ02">Matrix!$D$6:$D$7</definedName>
    <definedName name="_SCQ03">Matrix!$D$8:$D$10</definedName>
    <definedName name="_SCQ04">Matrix!$D$11:$D$14</definedName>
    <definedName name="_SCQ05">Matrix!$D$15:$D$18</definedName>
    <definedName name="_SCQ06">Matrix!$D$19:$D$20</definedName>
    <definedName name="_SCQ07">Matrix!$D$21:$D$24</definedName>
    <definedName name="_SCQ08">Matrix!$D$25:$D$28</definedName>
    <definedName name="_SCQ09">Matrix!$D$29:$D$31</definedName>
    <definedName name="_SCQ10">Matrix!$D$32:$D$35</definedName>
    <definedName name="_SCQ11">Matrix!$D$36:$D$40</definedName>
    <definedName name="_SCQ12">Matrix!$D$41:$D$43</definedName>
    <definedName name="_SCQ13">Matrix!$D$44:$D$46</definedName>
    <definedName name="_SCQ14">Matrix!$D$47:$D$49</definedName>
    <definedName name="_SCQ15">Matrix!$D$50:$D$53</definedName>
    <definedName name="_SCQ16">Matrix!$D$54:$D$55</definedName>
    <definedName name="_SCQ17">Matrix!$D$56:$D$57</definedName>
    <definedName name="_SCQ18">Matrix!$D$58:$D$60</definedName>
    <definedName name="_SCQ19">Matrix!$D$61:$D$62</definedName>
    <definedName name="_SCQ20">Matrix!$D$63:$D$65</definedName>
    <definedName name="_SCQ21">Matrix!$D$66:$D$67</definedName>
    <definedName name="_SCQ22">Matrix!$D$68:$D$69</definedName>
    <definedName name="_SCQ23">Matrix!$D$70:$D$73</definedName>
    <definedName name="_SCQ24">Matrix!$D$74:$D$75</definedName>
    <definedName name="_xlnm.Print_Area" localSheetId="0">Instruction!$B$1:$D$7</definedName>
    <definedName name="_xlnm.Print_Area" localSheetId="1">'KM Source change form'!$B$2:$AM$217</definedName>
  </definedNames>
  <calcPr calcId="171027"/>
</workbook>
</file>

<file path=xl/calcChain.xml><?xml version="1.0" encoding="utf-8"?>
<calcChain xmlns="http://schemas.openxmlformats.org/spreadsheetml/2006/main">
  <c r="AF154" i="1" l="1"/>
  <c r="O154" i="1"/>
  <c r="B154" i="1"/>
  <c r="AF122" i="1"/>
  <c r="O122" i="1"/>
  <c r="B122" i="1"/>
  <c r="AF89" i="1"/>
  <c r="O89" i="1"/>
  <c r="B89" i="1"/>
  <c r="AF62" i="1"/>
  <c r="C29" i="1" l="1"/>
  <c r="C46" i="1" l="1"/>
  <c r="G63" i="3"/>
  <c r="F63" i="3"/>
  <c r="G41" i="3"/>
  <c r="F41" i="3"/>
  <c r="G25" i="3"/>
  <c r="F25" i="3"/>
  <c r="AO13" i="1" l="1"/>
  <c r="AM14" i="1" s="1"/>
  <c r="O62" i="1"/>
  <c r="B62" i="1"/>
  <c r="G32" i="3"/>
  <c r="F32" i="3"/>
  <c r="AO126" i="1"/>
  <c r="G74" i="3"/>
  <c r="F74" i="3"/>
  <c r="G70" i="3"/>
  <c r="F70" i="3"/>
  <c r="G68" i="3"/>
  <c r="F68" i="3"/>
  <c r="G66" i="3"/>
  <c r="F66" i="3"/>
  <c r="G58" i="3"/>
  <c r="F58" i="3"/>
  <c r="G56" i="3"/>
  <c r="F56" i="3"/>
  <c r="G54" i="3"/>
  <c r="F54" i="3"/>
  <c r="G61" i="3"/>
  <c r="F61" i="3"/>
  <c r="G50" i="3"/>
  <c r="F50" i="3"/>
  <c r="C33" i="1"/>
  <c r="G4" i="3"/>
  <c r="F4" i="3"/>
  <c r="G19" i="3"/>
  <c r="F19" i="3"/>
  <c r="G15" i="3"/>
  <c r="F15" i="3"/>
  <c r="G11" i="3"/>
  <c r="F11" i="3"/>
  <c r="G8" i="3"/>
  <c r="F8" i="3"/>
  <c r="G6" i="3"/>
  <c r="F6" i="3"/>
  <c r="F21" i="3"/>
  <c r="G21" i="3"/>
  <c r="G47" i="3"/>
  <c r="F47" i="3"/>
  <c r="G44" i="3"/>
  <c r="F44" i="3"/>
  <c r="G36" i="3"/>
  <c r="F36" i="3"/>
  <c r="G96" i="3"/>
  <c r="F96" i="3"/>
  <c r="G29" i="3"/>
  <c r="F29" i="3"/>
  <c r="G101" i="3"/>
  <c r="F101" i="3"/>
  <c r="G93" i="3"/>
  <c r="F93" i="3"/>
  <c r="C47" i="1"/>
  <c r="AR10" i="1"/>
  <c r="AU43" i="1"/>
  <c r="AO20" i="1"/>
  <c r="AP20" i="1" s="1"/>
  <c r="AO19" i="1"/>
  <c r="C50" i="1"/>
  <c r="C18" i="1"/>
  <c r="C19" i="1"/>
  <c r="C20" i="1"/>
  <c r="C21" i="1"/>
  <c r="C22" i="1"/>
  <c r="C23" i="1"/>
  <c r="C24" i="1"/>
  <c r="C25" i="1"/>
  <c r="C26" i="1"/>
  <c r="C27" i="1"/>
  <c r="C28" i="1"/>
  <c r="C30" i="1"/>
  <c r="C31" i="1"/>
  <c r="C32" i="1"/>
  <c r="C34" i="1"/>
  <c r="C35" i="1"/>
  <c r="C36" i="1"/>
  <c r="C48" i="1"/>
  <c r="G91" i="3"/>
  <c r="F91" i="3"/>
  <c r="AP41" i="1"/>
  <c r="C49" i="1"/>
  <c r="AO29" i="1" l="1"/>
  <c r="AP29" i="1" s="1"/>
  <c r="V29" i="1" s="1"/>
  <c r="AM29" i="1" s="1"/>
  <c r="AO36" i="1"/>
  <c r="AP36" i="1" s="1"/>
  <c r="C146" i="1" s="1"/>
  <c r="X146" i="1" s="1"/>
  <c r="AO35" i="1"/>
  <c r="AP35" i="1" s="1"/>
  <c r="W35" i="1" s="1"/>
  <c r="AP15" i="1"/>
  <c r="AO18" i="1" s="1"/>
  <c r="AP18" i="1" s="1"/>
  <c r="W18" i="1" s="1"/>
  <c r="AM13" i="1"/>
  <c r="AP19" i="1"/>
  <c r="V19" i="1" s="1"/>
  <c r="AO27" i="1"/>
  <c r="AP27" i="1" s="1"/>
  <c r="C136" i="1" s="1"/>
  <c r="X136" i="1" s="1"/>
  <c r="AP45" i="1"/>
  <c r="AO28" i="1"/>
  <c r="AP28" i="1" s="1"/>
  <c r="F77" i="3"/>
  <c r="G77" i="3"/>
  <c r="AO22" i="1"/>
  <c r="AP22" i="1" s="1"/>
  <c r="T22" i="1" s="1"/>
  <c r="AO30" i="1"/>
  <c r="AP30" i="1" s="1"/>
  <c r="U30" i="1" s="1"/>
  <c r="AO23" i="1"/>
  <c r="AP23" i="1" s="1"/>
  <c r="W23" i="1" s="1"/>
  <c r="AO26" i="1"/>
  <c r="AP26" i="1" s="1"/>
  <c r="T26" i="1" s="1"/>
  <c r="AO21" i="1"/>
  <c r="AO24" i="1"/>
  <c r="AP24" i="1" s="1"/>
  <c r="C133" i="1" s="1"/>
  <c r="X133" i="1" s="1"/>
  <c r="AO32" i="1"/>
  <c r="AP32" i="1" s="1"/>
  <c r="AO25" i="1"/>
  <c r="AP25" i="1" s="1"/>
  <c r="W25" i="1" s="1"/>
  <c r="AO33" i="1"/>
  <c r="AP33" i="1" s="1"/>
  <c r="C143" i="1" s="1"/>
  <c r="X143" i="1" s="1"/>
  <c r="AO34" i="1"/>
  <c r="AP34" i="1" s="1"/>
  <c r="AO31" i="1"/>
  <c r="AP31" i="1" s="1"/>
  <c r="T31" i="1" s="1"/>
  <c r="T20" i="1"/>
  <c r="W20" i="1"/>
  <c r="U20" i="1"/>
  <c r="C129" i="1"/>
  <c r="X129" i="1" s="1"/>
  <c r="V20" i="1"/>
  <c r="AM20" i="1" s="1"/>
  <c r="U29" i="1" l="1"/>
  <c r="T29" i="1"/>
  <c r="W29" i="1"/>
  <c r="C127" i="1"/>
  <c r="X127" i="1" s="1"/>
  <c r="V18" i="1"/>
  <c r="AM18" i="1" s="1"/>
  <c r="C138" i="1"/>
  <c r="X138" i="1" s="1"/>
  <c r="T18" i="1"/>
  <c r="U18" i="1"/>
  <c r="U19" i="1"/>
  <c r="AM19" i="1"/>
  <c r="F80" i="3"/>
  <c r="F79" i="3" s="1"/>
  <c r="T19" i="1"/>
  <c r="W19" i="1"/>
  <c r="C128" i="1"/>
  <c r="X128" i="1" s="1"/>
  <c r="V27" i="1"/>
  <c r="AM27" i="1" s="1"/>
  <c r="U27" i="1"/>
  <c r="W27" i="1"/>
  <c r="T27" i="1"/>
  <c r="W28" i="1"/>
  <c r="C137" i="1"/>
  <c r="X137" i="1" s="1"/>
  <c r="V31" i="1"/>
  <c r="AM31" i="1" s="1"/>
  <c r="T28" i="1"/>
  <c r="W26" i="1"/>
  <c r="U25" i="1"/>
  <c r="V26" i="1"/>
  <c r="AM26" i="1" s="1"/>
  <c r="V25" i="1"/>
  <c r="AM25" i="1" s="1"/>
  <c r="W30" i="1"/>
  <c r="T32" i="1"/>
  <c r="C135" i="1"/>
  <c r="X135" i="1" s="1"/>
  <c r="V30" i="1"/>
  <c r="AM30" i="1" s="1"/>
  <c r="C134" i="1"/>
  <c r="X134" i="1" s="1"/>
  <c r="C139" i="1"/>
  <c r="X139" i="1" s="1"/>
  <c r="U28" i="1"/>
  <c r="C144" i="1"/>
  <c r="X144" i="1" s="1"/>
  <c r="T25" i="1"/>
  <c r="U24" i="1"/>
  <c r="T30" i="1"/>
  <c r="V28" i="1"/>
  <c r="AM28" i="1" s="1"/>
  <c r="V23" i="1"/>
  <c r="AM23" i="1" s="1"/>
  <c r="V35" i="1"/>
  <c r="AM35" i="1" s="1"/>
  <c r="V24" i="1"/>
  <c r="AM24" i="1" s="1"/>
  <c r="U23" i="1"/>
  <c r="T35" i="1"/>
  <c r="W24" i="1"/>
  <c r="T24" i="1"/>
  <c r="W31" i="1"/>
  <c r="U32" i="1"/>
  <c r="U33" i="1"/>
  <c r="U36" i="1"/>
  <c r="C140" i="1"/>
  <c r="X140" i="1" s="1"/>
  <c r="AM33" i="1"/>
  <c r="C141" i="1"/>
  <c r="X141" i="1" s="1"/>
  <c r="V33" i="1"/>
  <c r="V22" i="1"/>
  <c r="AM22" i="1" s="1"/>
  <c r="W22" i="1"/>
  <c r="C131" i="1"/>
  <c r="X131" i="1" s="1"/>
  <c r="T33" i="1"/>
  <c r="W33" i="1"/>
  <c r="W32" i="1"/>
  <c r="V32" i="1"/>
  <c r="AM32" i="1" s="1"/>
  <c r="W34" i="1"/>
  <c r="U34" i="1"/>
  <c r="V34" i="1"/>
  <c r="AM34" i="1" s="1"/>
  <c r="T34" i="1"/>
  <c r="T23" i="1"/>
  <c r="C132" i="1"/>
  <c r="X132" i="1" s="1"/>
  <c r="C145" i="1"/>
  <c r="X145" i="1" s="1"/>
  <c r="U35" i="1"/>
  <c r="AP21" i="1"/>
  <c r="V36" i="1"/>
  <c r="AM36" i="1" s="1"/>
  <c r="T36" i="1"/>
  <c r="U22" i="1"/>
  <c r="W36" i="1"/>
  <c r="U31" i="1"/>
  <c r="U26" i="1"/>
  <c r="AM21" i="1" l="1"/>
  <c r="C130" i="1"/>
  <c r="X130" i="1" s="1"/>
  <c r="V21" i="1"/>
  <c r="U21" i="1"/>
  <c r="W21" i="1"/>
  <c r="T21" i="1"/>
  <c r="AP37" i="1" l="1"/>
  <c r="AO37" i="1"/>
  <c r="AO46" i="1" l="1"/>
  <c r="AO47" i="1" s="1"/>
  <c r="X3" i="1"/>
  <c r="AO48" i="1" l="1"/>
  <c r="AO50" i="1" s="1"/>
  <c r="AP50" i="1" s="1"/>
  <c r="T50" i="1" s="1"/>
  <c r="AP46" i="1"/>
  <c r="C142" i="1" s="1"/>
  <c r="X142" i="1" s="1"/>
  <c r="AO49" i="1" l="1"/>
  <c r="AP49" i="1" s="1"/>
  <c r="T49" i="1" s="1"/>
  <c r="V46" i="1"/>
  <c r="AM46" i="1" s="1"/>
  <c r="U46" i="1"/>
  <c r="T46" i="1"/>
  <c r="W46" i="1"/>
  <c r="C150" i="1"/>
  <c r="X150" i="1" s="1"/>
  <c r="W50" i="1"/>
  <c r="U50" i="1"/>
  <c r="AM50" i="1"/>
  <c r="V50" i="1"/>
  <c r="AP48" i="1"/>
  <c r="T48" i="1" s="1"/>
  <c r="U49" i="1" l="1"/>
  <c r="V49" i="1"/>
  <c r="C149" i="1"/>
  <c r="X149" i="1" s="1"/>
  <c r="AM49" i="1"/>
  <c r="W49" i="1"/>
  <c r="W48" i="1"/>
  <c r="U48" i="1"/>
  <c r="C148" i="1"/>
  <c r="X148" i="1" s="1"/>
  <c r="V48" i="1"/>
  <c r="AM48" i="1" s="1"/>
  <c r="AO51" i="1"/>
  <c r="AO52" i="1" s="1"/>
  <c r="AP47" i="1"/>
  <c r="AM47" i="1" l="1"/>
  <c r="V47" i="1"/>
  <c r="C147" i="1"/>
  <c r="X147" i="1" s="1"/>
  <c r="W47" i="1"/>
  <c r="T47" i="1"/>
  <c r="U47" i="1"/>
  <c r="AP51" i="1"/>
  <c r="AP52" i="1" s="1"/>
  <c r="U51" i="1" l="1"/>
  <c r="T51" i="1"/>
  <c r="W51" i="1"/>
  <c r="AB55" i="1" s="1"/>
  <c r="V51" i="1"/>
  <c r="AJ55" i="1" s="1"/>
  <c r="S91" i="1" l="1"/>
  <c r="S124" i="1"/>
  <c r="S156" i="1"/>
  <c r="L91" i="1"/>
  <c r="L124" i="1"/>
  <c r="L156" i="1"/>
  <c r="S64" i="1"/>
  <c r="F55" i="1"/>
  <c r="F58" i="1"/>
  <c r="L64" i="1"/>
  <c r="AC156" i="1" l="1"/>
  <c r="AC124" i="1"/>
  <c r="B124" i="1"/>
  <c r="B156" i="1"/>
  <c r="AC91" i="1"/>
  <c r="B91" i="1"/>
  <c r="F56" i="1"/>
  <c r="AC64" i="1"/>
  <c r="B64" i="1"/>
</calcChain>
</file>

<file path=xl/comments1.xml><?xml version="1.0" encoding="utf-8"?>
<comments xmlns="http://schemas.openxmlformats.org/spreadsheetml/2006/main">
  <authors>
    <author>u36727z</author>
    <author>Amber K Carnes</author>
    <author>M.Bathurst</author>
  </authors>
  <commentList>
    <comment ref="B4" authorId="0" shapeId="0">
      <text>
        <r>
          <rPr>
            <sz val="8"/>
            <color indexed="81"/>
            <rFont val="Calibri"/>
            <family val="2"/>
          </rPr>
          <t>The supplier contracted by Rolls-Royce to supply the product(s).</t>
        </r>
      </text>
    </comment>
    <comment ref="B10" authorId="0" shapeId="0">
      <text>
        <r>
          <rPr>
            <sz val="8"/>
            <color indexed="81"/>
            <rFont val="Calibri"/>
            <family val="2"/>
          </rPr>
          <t xml:space="preserve">Include a </t>
        </r>
        <r>
          <rPr>
            <b/>
            <sz val="8"/>
            <color indexed="81"/>
            <rFont val="Calibri"/>
            <family val="2"/>
          </rPr>
          <t>comprehensive</t>
        </r>
        <r>
          <rPr>
            <sz val="8"/>
            <color indexed="81"/>
            <rFont val="Calibri"/>
            <family val="2"/>
          </rPr>
          <t xml:space="preserve"> description and reason(s) for the proposed source change or link to any related business strategy.
Give details of the expected impact / benefit in terms of cost, quality, delivery or responsiveness.</t>
        </r>
      </text>
    </comment>
    <comment ref="AR10" authorId="0" shapeId="0">
      <text>
        <r>
          <rPr>
            <sz val="8"/>
            <color indexed="81"/>
            <rFont val="Tahoma"/>
            <family val="2"/>
          </rPr>
          <t xml:space="preserve">Counter to confirm that one of the Potential Benefits has been selected. </t>
        </r>
      </text>
    </comment>
    <comment ref="AO14" authorId="1" shapeId="0">
      <text>
        <r>
          <rPr>
            <sz val="8"/>
            <color indexed="81"/>
            <rFont val="Tahoma"/>
            <family val="2"/>
          </rPr>
          <t># of fields req'd to be completed by supplier.</t>
        </r>
      </text>
    </comment>
    <comment ref="AP14" authorId="0" shapeId="0">
      <text>
        <r>
          <rPr>
            <sz val="8"/>
            <color indexed="81"/>
            <rFont val="Tahoma"/>
            <family val="2"/>
          </rPr>
          <t>Counts the # of fields completed by supplier</t>
        </r>
      </text>
    </comment>
    <comment ref="C18" authorId="1" shapeId="0">
      <text>
        <r>
          <rPr>
            <sz val="8"/>
            <color indexed="81"/>
            <rFont val="Calibri"/>
            <family val="2"/>
          </rPr>
          <t>The commercial and/or logistical responsibilities only are to be transferred with NO change to manufacturing source.</t>
        </r>
      </text>
    </comment>
    <comment ref="C19" authorId="0" shapeId="0">
      <text>
        <r>
          <rPr>
            <sz val="8"/>
            <color indexed="81"/>
            <rFont val="Calibri"/>
            <family val="2"/>
          </rPr>
          <t>This incorporates the term factory.</t>
        </r>
      </text>
    </comment>
    <comment ref="C20" authorId="0" shapeId="0">
      <text>
        <r>
          <rPr>
            <sz val="8"/>
            <color indexed="81"/>
            <rFont val="Calibri"/>
            <family val="2"/>
          </rPr>
          <t>This question addresses the change taking place within the same facility / plant</t>
        </r>
      </text>
    </comment>
    <comment ref="C21" authorId="0" shapeId="0">
      <text>
        <r>
          <rPr>
            <sz val="8"/>
            <color indexed="81"/>
            <rFont val="Calibri"/>
            <family val="2"/>
          </rPr>
          <t>Where a new capacity or capability is planned the change must be integrated into the larger programme.  The change process must be followed for all parts affected by this activity.</t>
        </r>
      </text>
    </comment>
    <comment ref="C22" authorId="1" shapeId="0">
      <text>
        <r>
          <rPr>
            <sz val="8"/>
            <color indexed="81"/>
            <rFont val="Calibri"/>
            <family val="2"/>
          </rPr>
          <t xml:space="preserve">This question is to identify a level of risk based on the complexity of the product(s) and / or the complexity of the supply chain for the product, relying on a technical judgement to assess which response best suits the change.
Method complexity refers to the level of difficulty associated with manufacture of the product(s), as determined by the experience and knowledge of the Manufacturing Engineer (e.g. tacit knowledge).
Supply chain complexity refers to the level of difficulty in managing multiple sources involved in the supply of the product. i.e. transfer of a gearbox assembly, containing multiple parts, supplied by multiple sources. </t>
        </r>
        <r>
          <rPr>
            <sz val="8"/>
            <color indexed="81"/>
            <rFont val="Tahoma"/>
            <family val="2"/>
          </rPr>
          <t xml:space="preserve">
</t>
        </r>
      </text>
    </comment>
    <comment ref="C23" authorId="0" shapeId="0">
      <text>
        <r>
          <rPr>
            <sz val="8"/>
            <color indexed="81"/>
            <rFont val="Calibri"/>
            <family val="2"/>
          </rPr>
          <t>Product requires Fixed Process control (i.e. A sealed method of manufacturing)
For Gas Turbine products this would be Fixed Process Document and Fixed Process Approval to RRES90000, JES125 or EDS1306.</t>
        </r>
      </text>
    </comment>
    <comment ref="C24" authorId="0" shapeId="0">
      <text>
        <r>
          <rPr>
            <sz val="8"/>
            <color indexed="81"/>
            <rFont val="Calibri"/>
            <family val="2"/>
          </rPr>
          <t>Relevant quality records (Concessions, QNs, etc.) must be reviewed against this question.  
Relevant history relates to the current manufacturing route.</t>
        </r>
      </text>
    </comment>
    <comment ref="C25" authorId="0" shapeId="0">
      <text>
        <r>
          <rPr>
            <sz val="8"/>
            <color indexed="81"/>
            <rFont val="Calibri"/>
            <family val="2"/>
          </rPr>
          <t xml:space="preserve">Experience of manufacturing product type i.e. The  product type is currently in manufacture.
Limited experience - product type manufactured in the past. </t>
        </r>
      </text>
    </comment>
    <comment ref="C26" authorId="0" shapeId="0">
      <text>
        <r>
          <rPr>
            <sz val="8"/>
            <color indexed="81"/>
            <rFont val="Calibri"/>
            <family val="2"/>
          </rPr>
          <t xml:space="preserve">A </t>
        </r>
        <r>
          <rPr>
            <b/>
            <sz val="8"/>
            <color indexed="81"/>
            <rFont val="Calibri"/>
            <family val="2"/>
          </rPr>
          <t>key process</t>
        </r>
        <r>
          <rPr>
            <sz val="8"/>
            <color indexed="81"/>
            <rFont val="Calibri"/>
            <family val="2"/>
          </rPr>
          <t xml:space="preserve"> is one where the resultant features cannot be corrected or reworked resulting in scrap or reduced reliability if not detected.  
Typically, this may include changing a heat treatment to avoid or reduce distortion in a flexible part.  
It would exclude "low" risk changes such as a stoving temperature or furnace atmosphere to avoid visually superficial discrepancies.  
In all cases of this risk classification the Materials Laboratory shall be the final arbiter.
A definition of a </t>
        </r>
        <r>
          <rPr>
            <b/>
            <sz val="8"/>
            <color indexed="81"/>
            <rFont val="Calibri"/>
            <family val="2"/>
          </rPr>
          <t>Special Process</t>
        </r>
        <r>
          <rPr>
            <sz val="8"/>
            <color indexed="81"/>
            <rFont val="Calibri"/>
            <family val="2"/>
          </rPr>
          <t xml:space="preserve"> can be found in RRP 50000. 
Add high value or higher risk of going wrong.</t>
        </r>
      </text>
    </comment>
    <comment ref="C27" authorId="0" shapeId="0">
      <text>
        <r>
          <rPr>
            <sz val="8"/>
            <color indexed="81"/>
            <rFont val="Calibri"/>
            <family val="2"/>
          </rPr>
          <t>What action is in place or is being considered to ensure continuity of supply during the change through to completion.</t>
        </r>
      </text>
    </comment>
    <comment ref="C28" authorId="0" shapeId="0">
      <text>
        <r>
          <rPr>
            <sz val="8"/>
            <color indexed="81"/>
            <rFont val="Calibri"/>
            <family val="2"/>
          </rPr>
          <t>'Strategic performance' is as defined by the specific R-R business e.g. 90% on time delivery target</t>
        </r>
      </text>
    </comment>
    <comment ref="C30" authorId="0" shapeId="0">
      <text>
        <r>
          <rPr>
            <sz val="8"/>
            <color indexed="81"/>
            <rFont val="Calibri"/>
            <family val="2"/>
          </rPr>
          <t>Where an exit is planned without the suppliers knowledge, additional risk exists and this must be adequately managed.  Issues include communications, information on current manufacture and the ability to obtain support for repeat FAIRs and other activities.</t>
        </r>
      </text>
    </comment>
    <comment ref="C31" authorId="0" shapeId="0">
      <text>
        <r>
          <rPr>
            <sz val="8"/>
            <color indexed="81"/>
            <rFont val="Calibri"/>
            <family val="2"/>
          </rPr>
          <t>Changes to volume in current sources may leave an area unviable, appropriate action must be taken to ensure continuity of supply and best value, for all Rolls-Royce products including dormant parts and items used by another business sector.</t>
        </r>
      </text>
    </comment>
    <comment ref="C32" authorId="0" shapeId="0">
      <text>
        <r>
          <rPr>
            <sz val="8"/>
            <color indexed="81"/>
            <rFont val="Calibri"/>
            <family val="2"/>
          </rPr>
          <t>Changes to volume in current sources may leave an area unviable, appropriate action must be taken to ensure continuity of supply and best value, for all Rolls-Royce products including dormant parts and items used by another business sector.</t>
        </r>
      </text>
    </comment>
    <comment ref="C33" authorId="0" shapeId="0">
      <text>
        <r>
          <rPr>
            <sz val="8"/>
            <color indexed="81"/>
            <rFont val="Calibri"/>
            <family val="2"/>
          </rPr>
          <t>Review the product being transferred, Methods of Manufacture, Condition of Supply drawings.</t>
        </r>
      </text>
    </comment>
    <comment ref="C35" authorId="1" shapeId="0">
      <text>
        <r>
          <rPr>
            <sz val="8"/>
            <color indexed="81"/>
            <rFont val="Calibri"/>
            <family val="2"/>
          </rPr>
          <t xml:space="preserve">European Union Registration, Evaluation, Authorisation and Restriction of Chemicals (REACH) legislation came in to place in June 2007
The requirements apply to chemical substances either on their own, in mixtures or applied to products. </t>
        </r>
      </text>
    </comment>
    <comment ref="C36" authorId="0" shapeId="0">
      <text>
        <r>
          <rPr>
            <sz val="8"/>
            <color indexed="81"/>
            <rFont val="Calibri"/>
            <family val="2"/>
          </rPr>
          <t>A change of location may require existing Export Authorisations to be amended (by supplier, Rolls-Royce or other third party).
If the supplier is moving/source of manufacture is moving, to another location, the supplier must review whether a new/amended Export Authorisation is required to permit lawful movement of goods to Rolls-Royce and any other third parties in the supply chain.</t>
        </r>
        <r>
          <rPr>
            <sz val="8"/>
            <color indexed="81"/>
            <rFont val="Tahoma"/>
            <family val="2"/>
          </rPr>
          <t xml:space="preserve">
</t>
        </r>
      </text>
    </comment>
    <comment ref="AO40" authorId="0" shapeId="0">
      <text>
        <r>
          <rPr>
            <sz val="8"/>
            <color indexed="81"/>
            <rFont val="Tahoma"/>
            <family val="2"/>
          </rPr>
          <t xml:space="preserve">'Yes' drop down for cell AL44 </t>
        </r>
      </text>
    </comment>
    <comment ref="AP40" authorId="0" shapeId="0">
      <text>
        <r>
          <rPr>
            <sz val="8"/>
            <color indexed="81"/>
            <rFont val="Tahoma"/>
            <family val="2"/>
          </rPr>
          <t xml:space="preserve">'No' drop down for cell AO44 </t>
        </r>
      </text>
    </comment>
    <comment ref="B42" authorId="1" shapeId="0">
      <text>
        <r>
          <rPr>
            <sz val="8"/>
            <color indexed="81"/>
            <rFont val="Calibri"/>
            <family val="2"/>
          </rPr>
          <t>This is the R-R person initiating the change through GP EP 3.2.5</t>
        </r>
        <r>
          <rPr>
            <sz val="8"/>
            <color indexed="81"/>
            <rFont val="Tahoma"/>
            <family val="2"/>
          </rPr>
          <t xml:space="preserve">
</t>
        </r>
      </text>
    </comment>
    <comment ref="B43" authorId="1" shapeId="0">
      <text>
        <r>
          <rPr>
            <sz val="8"/>
            <color indexed="81"/>
            <rFont val="Calibri"/>
            <family val="2"/>
          </rPr>
          <t>Internal Rolls-Royce customer for the product(s)</t>
        </r>
        <r>
          <rPr>
            <sz val="8"/>
            <color indexed="81"/>
            <rFont val="Tahoma"/>
            <family val="2"/>
          </rPr>
          <t xml:space="preserve">
</t>
        </r>
      </text>
    </comment>
    <comment ref="AU43" authorId="0" shapeId="0">
      <text>
        <r>
          <rPr>
            <sz val="8"/>
            <color indexed="81"/>
            <rFont val="Tahoma"/>
            <family val="2"/>
          </rPr>
          <t xml:space="preserve">Counter to confirm that one of the Business Sectors Affected has been selected. </t>
        </r>
      </text>
    </comment>
    <comment ref="C46" authorId="0" shapeId="0">
      <text>
        <r>
          <rPr>
            <sz val="8"/>
            <color indexed="81"/>
            <rFont val="Calibri"/>
            <family val="2"/>
          </rPr>
          <t xml:space="preserve">The Export Control Denied Party Screening tool can be found on the following intranet website:
</t>
        </r>
        <r>
          <rPr>
            <sz val="8"/>
            <color indexed="81"/>
            <rFont val="Calibri"/>
            <family val="2"/>
            <scheme val="minor"/>
          </rPr>
          <t>http://www.infocentre.rolls-royce.com/exportcontrols/pages/tools_and_forms.htm</t>
        </r>
        <r>
          <rPr>
            <sz val="8"/>
            <color indexed="81"/>
            <rFont val="Tahoma"/>
            <family val="2"/>
          </rPr>
          <t xml:space="preserve">
</t>
        </r>
      </text>
    </comment>
    <comment ref="C47" authorId="1" shapeId="0">
      <text>
        <r>
          <rPr>
            <sz val="8"/>
            <color indexed="81"/>
            <rFont val="Calibri"/>
            <family val="2"/>
          </rPr>
          <t xml:space="preserve">In aerospace these would include requirements mandated by EASA Part 21 (LP EP 3.2.5-1) and Part 145 (LP EP 3.2.5-2); Airframe approval FAR25 or JAR25; Contract Assurance Instructions. </t>
        </r>
      </text>
    </comment>
    <comment ref="C50" authorId="0" shapeId="0">
      <text>
        <r>
          <rPr>
            <sz val="8"/>
            <color indexed="81"/>
            <rFont val="Calibri"/>
            <family val="2"/>
          </rPr>
          <t xml:space="preserve">Is the company left with no viable solution?
Options that enable Rolls-Royce to retain control over the pace of transfer and safeguard its position for commercial, technical or logistical leverage should be investigated as options. 
Could the source use its unique position to detriment Rolls-Royce’s position (e.g. increase prices, change terms, extend lead times, increase MOQ’s etc.)?
Have other options been investigated and the result is that a source change must be enacted? Dual sourcing is an option. </t>
        </r>
      </text>
    </comment>
    <comment ref="F55" authorId="2" shapeId="0">
      <text>
        <r>
          <rPr>
            <b/>
            <sz val="8"/>
            <color indexed="81"/>
            <rFont val="Calibri"/>
            <family val="2"/>
          </rPr>
          <t xml:space="preserve">Consult 
</t>
        </r>
        <r>
          <rPr>
            <sz val="8"/>
            <color indexed="81"/>
            <rFont val="Calibri"/>
            <family val="2"/>
          </rPr>
          <t xml:space="preserve">Q1. Is there an overriding reason why this change should not proceed?
Q2. Do you require someone from your area to support? 
</t>
        </r>
        <r>
          <rPr>
            <b/>
            <sz val="8"/>
            <color indexed="81"/>
            <rFont val="Calibri"/>
            <family val="2"/>
          </rPr>
          <t>Inform</t>
        </r>
        <r>
          <rPr>
            <sz val="8"/>
            <color indexed="81"/>
            <rFont val="Calibri"/>
            <family val="2"/>
          </rPr>
          <t xml:space="preserve"> 
Q1. Do you require someone from your area to support?</t>
        </r>
      </text>
    </comment>
    <comment ref="Z58" authorId="1" shapeId="0">
      <text>
        <r>
          <rPr>
            <sz val="8"/>
            <color indexed="81"/>
            <rFont val="Tahoma"/>
            <family val="2"/>
          </rPr>
          <t>The escalation or de-escalation of Project Governance to an appropriate level, must be endorsed by the Project Governance 'Required level'.</t>
        </r>
      </text>
    </comment>
    <comment ref="C72" authorId="0" shapeId="0">
      <text>
        <r>
          <rPr>
            <sz val="8"/>
            <color indexed="81"/>
            <rFont val="Calibri"/>
            <family val="2"/>
          </rPr>
          <t>The Control Authority shall select the appropriate questions from the Gate 1 template,</t>
        </r>
        <r>
          <rPr>
            <b/>
            <sz val="8"/>
            <color indexed="81"/>
            <rFont val="Calibri"/>
            <family val="2"/>
          </rPr>
          <t xml:space="preserve"> </t>
        </r>
        <r>
          <rPr>
            <sz val="8"/>
            <color indexed="81"/>
            <rFont val="Calibri"/>
            <family val="2"/>
          </rPr>
          <t xml:space="preserve">or agree suitable alternative criteria to manage the identified risks.
Where there are more than 6 requirements, these shall be formally recorded on a continuation sheet. </t>
        </r>
      </text>
    </comment>
    <comment ref="D80" authorId="0" shapeId="0">
      <text>
        <r>
          <rPr>
            <sz val="8"/>
            <color indexed="81"/>
            <rFont val="Tahoma"/>
            <family val="2"/>
          </rPr>
          <t xml:space="preserve">A deferred item is where an element of the Gate approval requirement has not meet met, the Control Authority may allow the change to proceed with that element of the requirement outstanding, based on the level of risk. 
A Target date for completion of deferred item(s) shall be agreed during the Gate review. 
Where there are more than 5 deferred items, these shall be formally recorded on a continuation sheet. </t>
        </r>
      </text>
    </comment>
    <comment ref="C93" authorId="0" shapeId="0">
      <text>
        <r>
          <rPr>
            <sz val="8"/>
            <color indexed="81"/>
            <rFont val="Calibri"/>
            <family val="2"/>
          </rPr>
          <t>The Control Authority shall select the appropriate questions from the Gate 2 template,</t>
        </r>
        <r>
          <rPr>
            <b/>
            <sz val="8"/>
            <color indexed="81"/>
            <rFont val="Calibri"/>
            <family val="2"/>
          </rPr>
          <t xml:space="preserve"> </t>
        </r>
        <r>
          <rPr>
            <sz val="8"/>
            <color indexed="81"/>
            <rFont val="Calibri"/>
            <family val="2"/>
          </rPr>
          <t xml:space="preserve">or agree suitable alternative criteria to manage the identified risks.
Where there are more than 6 requirements, these shall be formally recorded on a continuation sheet. </t>
        </r>
      </text>
    </comment>
    <comment ref="D101" authorId="0" shapeId="0">
      <text>
        <r>
          <rPr>
            <sz val="8"/>
            <color indexed="81"/>
            <rFont val="Tahoma"/>
            <family val="2"/>
          </rPr>
          <t xml:space="preserve">A deferred item is where an element of the Gate approval requirement has not meet met, the Control Authority may allow the change to proceed with that element of the requirement outstanding, based on the level of risk. 
A Target date for completion of deferred item(s) shall be agreed during the Gate review. 
Where there are more than 5 deferred items, these shall be formally recorded on a continuation sheet. </t>
        </r>
      </text>
    </comment>
    <comment ref="C107" authorId="0" shapeId="0">
      <text>
        <r>
          <rPr>
            <sz val="8"/>
            <color indexed="81"/>
            <rFont val="Calibri"/>
            <family val="2"/>
          </rPr>
          <t>The Control Authority shall select the appropriate questions from the Gate 3 template,</t>
        </r>
        <r>
          <rPr>
            <b/>
            <sz val="8"/>
            <color indexed="81"/>
            <rFont val="Calibri"/>
            <family val="2"/>
          </rPr>
          <t xml:space="preserve"> </t>
        </r>
        <r>
          <rPr>
            <sz val="8"/>
            <color indexed="81"/>
            <rFont val="Calibri"/>
            <family val="2"/>
          </rPr>
          <t xml:space="preserve">or agree suitable alternative criteria to manage the identified risks.
Where there are more than 6 requirements, these shall be formally recorded on a continuation sheet. </t>
        </r>
      </text>
    </comment>
    <comment ref="D115" authorId="0" shapeId="0">
      <text>
        <r>
          <rPr>
            <sz val="8"/>
            <color indexed="81"/>
            <rFont val="Tahoma"/>
            <family val="2"/>
          </rPr>
          <t xml:space="preserve">A deferred item is where an element of the Gate approval requirement has not meet met, the Control Authority may allow the change to proceed with that element of the requirement outstanding, based on the level of risk. 
A Target date for completion of deferred item(s) shall be agreed during the Gate review. 
Where there are more than 5 deferred items, these shall be formally recorded on a continuation sheet. </t>
        </r>
      </text>
    </comment>
    <comment ref="M157" authorId="0" shapeId="0">
      <text>
        <r>
          <rPr>
            <sz val="8"/>
            <color indexed="81"/>
            <rFont val="Tahoma"/>
            <family val="2"/>
          </rPr>
          <t>The product requires Fixed Process control (sealed method of manufacturing)
For certain Gas Turbine products this would be product subject to RRES90000, JES125 or EDS1306.</t>
        </r>
      </text>
    </comment>
  </commentList>
</comments>
</file>

<file path=xl/comments2.xml><?xml version="1.0" encoding="utf-8"?>
<comments xmlns="http://schemas.openxmlformats.org/spreadsheetml/2006/main">
  <authors>
    <author>u36727z</author>
    <author>Amber K Carnes</author>
  </authors>
  <commentList>
    <comment ref="F80" authorId="0" shapeId="0">
      <text>
        <r>
          <rPr>
            <b/>
            <sz val="9"/>
            <color indexed="81"/>
            <rFont val="Tahoma"/>
            <family val="2"/>
          </rPr>
          <t>u36727z:</t>
        </r>
        <r>
          <rPr>
            <sz val="9"/>
            <color indexed="81"/>
            <rFont val="Tahoma"/>
            <family val="2"/>
          </rPr>
          <t xml:space="preserve">
was =G90*0.3</t>
        </r>
      </text>
    </comment>
    <comment ref="C91" authorId="1" shapeId="0">
      <text>
        <r>
          <rPr>
            <sz val="8"/>
            <color indexed="81"/>
            <rFont val="Tahoma"/>
            <family val="2"/>
          </rPr>
          <t xml:space="preserve">The sub-contracting of a manufacturing operation(s) rather than the whole product manufacture. This may be to another internal plant or an approved external source. 
The proposed source must be approved by Rolls-Royce.
Validation of the product is by an approved FAIR.
</t>
        </r>
      </text>
    </comment>
  </commentList>
</comments>
</file>

<file path=xl/sharedStrings.xml><?xml version="1.0" encoding="utf-8"?>
<sst xmlns="http://schemas.openxmlformats.org/spreadsheetml/2006/main" count="1228" uniqueCount="335">
  <si>
    <t>Potential Stakeholders</t>
  </si>
  <si>
    <t>Vendor Code</t>
  </si>
  <si>
    <t>Change Ref No.</t>
  </si>
  <si>
    <t>Change Type</t>
  </si>
  <si>
    <t>POTENTIAL STAKEHOLDERS</t>
  </si>
  <si>
    <t>Customer Advocate</t>
  </si>
  <si>
    <t>Comments</t>
  </si>
  <si>
    <t>Date</t>
  </si>
  <si>
    <t>Signature</t>
  </si>
  <si>
    <t>Approve / Reject</t>
  </si>
  <si>
    <t>Name</t>
  </si>
  <si>
    <t>Approval by</t>
  </si>
  <si>
    <t>Gate Approval</t>
  </si>
  <si>
    <t>Gate Requirements</t>
  </si>
  <si>
    <t>Approved (CA Chair)</t>
  </si>
  <si>
    <t>Completed</t>
  </si>
  <si>
    <t>Target Date</t>
  </si>
  <si>
    <t>Description</t>
  </si>
  <si>
    <t>Deferred Items</t>
  </si>
  <si>
    <t>Reject</t>
  </si>
  <si>
    <t>Approve</t>
  </si>
  <si>
    <t>GATE REQUIREMENTS AND APPROVAL FORM</t>
  </si>
  <si>
    <t>Endorsed by</t>
  </si>
  <si>
    <t>Other (identify who)</t>
  </si>
  <si>
    <t>Business Control Authority</t>
  </si>
  <si>
    <t>Local Control Authority</t>
  </si>
  <si>
    <t>Local Area Manager</t>
  </si>
  <si>
    <t>Risk</t>
  </si>
  <si>
    <t>Governance</t>
  </si>
  <si>
    <t>Project</t>
  </si>
  <si>
    <t>Question</t>
  </si>
  <si>
    <t>Customer Program(s) Affected</t>
  </si>
  <si>
    <t>No</t>
  </si>
  <si>
    <t>Yes</t>
  </si>
  <si>
    <t>INITIAL ASSESSMENT OF THE SOURCES OF RISK</t>
  </si>
  <si>
    <t>`</t>
  </si>
  <si>
    <t>Product subject to Fixed Process control</t>
  </si>
  <si>
    <t>Total number of product affected</t>
  </si>
  <si>
    <t>Product Numbers</t>
  </si>
  <si>
    <t>Description of the proposed change</t>
  </si>
  <si>
    <t>Date change required by</t>
  </si>
  <si>
    <t>Proposed Source</t>
  </si>
  <si>
    <t>Date Submitted</t>
  </si>
  <si>
    <t>Current Source</t>
  </si>
  <si>
    <t xml:space="preserve"> </t>
  </si>
  <si>
    <t>High Risk</t>
  </si>
  <si>
    <t>Medium Risk</t>
  </si>
  <si>
    <t>Low Risk</t>
  </si>
  <si>
    <t>TOTALS</t>
  </si>
  <si>
    <t>Not applicable</t>
  </si>
  <si>
    <t>MRPC-Buy, Buyer, MEP</t>
  </si>
  <si>
    <t>ME, Capacity Owner, Buyer</t>
  </si>
  <si>
    <t>ME, Capacity Owner</t>
  </si>
  <si>
    <t>LAM</t>
  </si>
  <si>
    <t>Is the proposed change a temporary operational offload to a validated and maintained source for this part?</t>
  </si>
  <si>
    <t>LCA</t>
  </si>
  <si>
    <t>Consult</t>
  </si>
  <si>
    <t>Managed through GQP C4.51 or delegated in SABRe</t>
  </si>
  <si>
    <t>Inform</t>
  </si>
  <si>
    <t>Stakeholder and escalation dependent on control rules</t>
  </si>
  <si>
    <t>Representative from affected SCU and Business Sector.</t>
  </si>
  <si>
    <t>BCA</t>
  </si>
  <si>
    <t>Representative from affected Business Sector.</t>
  </si>
  <si>
    <t>Representative from affected SCU.</t>
  </si>
  <si>
    <t>Does this change affect a number of Business Sectors and / or Supply Chain Units?</t>
  </si>
  <si>
    <t>Design Responsible Engineer, Product Support / Service Engineer, Customer area representative.</t>
  </si>
  <si>
    <t>Buyer</t>
  </si>
  <si>
    <t>HS&amp;E, Buyer</t>
  </si>
  <si>
    <t>HS&amp;E</t>
  </si>
  <si>
    <t>No knowledge of requirements.</t>
  </si>
  <si>
    <t>Familiarity with requirements but no experience of applying requirements.</t>
  </si>
  <si>
    <t>Familiarity with requirements and experience of applying requirements.</t>
  </si>
  <si>
    <t>Are the legal requirements governing the manufacture, supply and safe use of chemical substances understood by all potential sources and their sub tiers?</t>
  </si>
  <si>
    <t>MRPC-But, MEP</t>
  </si>
  <si>
    <t>MRPC-Make, ME</t>
  </si>
  <si>
    <t>MRPC-Buy, MEP</t>
  </si>
  <si>
    <t>Other changes planned or in-progress.</t>
  </si>
  <si>
    <t>No other changes planned or in-progress.</t>
  </si>
  <si>
    <t>Is this change, the only change (planned / in-progress) affecting any element of the identified supply chain or product(s)?</t>
  </si>
  <si>
    <t>Legal, Technical Authority</t>
  </si>
  <si>
    <t>Potential IPR issues.</t>
  </si>
  <si>
    <t>No potential IPR issues.</t>
  </si>
  <si>
    <t xml:space="preserve">Are there any potential issues with Intellectual Property Rights (IPR)? </t>
  </si>
  <si>
    <t>EPOC</t>
  </si>
  <si>
    <t>Approve and Maintain team</t>
  </si>
  <si>
    <t>Buyer, MRPC-Buy, MEP</t>
  </si>
  <si>
    <t>Capacity Owner, Global Commodity Leader, MRPC-Buy, MEP</t>
  </si>
  <si>
    <t>Capacity Owner, MRPC-Make, ME</t>
  </si>
  <si>
    <t>Change in volume will impact the existing source.</t>
  </si>
  <si>
    <t>Change in volume has the potential to impact the existing source.</t>
  </si>
  <si>
    <t>Change in volume will have no impact on the existing source.</t>
  </si>
  <si>
    <t>Will the change significantly impact the volumes in the existing source?</t>
  </si>
  <si>
    <t>Buyer, MRPC-Buy</t>
  </si>
  <si>
    <t>The existing source is not aware of the change (e.g. covert change).</t>
  </si>
  <si>
    <t>The existing source is aware but is not supportive of the change.</t>
  </si>
  <si>
    <t>The existing source is aware and supportive of the change.</t>
  </si>
  <si>
    <t>Is the existing source aware of the planned transfer?</t>
  </si>
  <si>
    <t>Cost Exec, Finance</t>
  </si>
  <si>
    <t>Delivery performance of proposed source is unknown or is unacceptable.</t>
  </si>
  <si>
    <t>Deteriorating delivery performance.</t>
  </si>
  <si>
    <t>Stable but not achieving the required level of Delivery performance.</t>
  </si>
  <si>
    <t>Working towards achieving strategic level of delivery performance..</t>
  </si>
  <si>
    <t>Achieving the strategic level of Delivery performance.</t>
  </si>
  <si>
    <t>What level of delivery performance is being achieved by the proposed source?</t>
  </si>
  <si>
    <t>Product capability is not known.</t>
  </si>
  <si>
    <t>What level of product capability is available in the proposed source?</t>
  </si>
  <si>
    <t xml:space="preserve">No experience of key processes. </t>
  </si>
  <si>
    <t>Limited experience of key processes.</t>
  </si>
  <si>
    <t>Experience of all key processes.</t>
  </si>
  <si>
    <t>Does the proposed source have experience of the key processes in the method?</t>
  </si>
  <si>
    <t>No experience of the product material.</t>
  </si>
  <si>
    <t>Limited experience of the product material.</t>
  </si>
  <si>
    <t>Experience of the product material.</t>
  </si>
  <si>
    <t>Does the proposed source have experience of the product material?</t>
  </si>
  <si>
    <t>MRPC-Buy, Buyer</t>
  </si>
  <si>
    <t>MRPC-Buy</t>
  </si>
  <si>
    <t>MRPC-Make</t>
  </si>
  <si>
    <t>MRPC-Make, Supply Chain Planning &amp; Control</t>
  </si>
  <si>
    <t>MRPC-Buy, Buyer, Supply Chain Planning &amp; Control</t>
  </si>
  <si>
    <t>No history of delivery problems.</t>
  </si>
  <si>
    <t>Is this a change to product(s) with delivery problems in the last 12 months?</t>
  </si>
  <si>
    <t>Product Design authority approval is not required.</t>
  </si>
  <si>
    <t>MEP, MRPC-Buy</t>
  </si>
  <si>
    <t>ME, MEP, MRPC-Make</t>
  </si>
  <si>
    <t>ME, MEP, MRPC-Buy</t>
  </si>
  <si>
    <t>ME, MRPC-Make</t>
  </si>
  <si>
    <t>Is the change the acquisition of new capability or capacity?</t>
  </si>
  <si>
    <t>Is the change the transfer of commercial and/or logistical accountabilities?</t>
  </si>
  <si>
    <t>SABRe</t>
  </si>
  <si>
    <t>Method-External</t>
  </si>
  <si>
    <t>Method-Internal</t>
  </si>
  <si>
    <t>External-External</t>
  </si>
  <si>
    <t>External-Internal</t>
  </si>
  <si>
    <t>Internal-External</t>
  </si>
  <si>
    <t xml:space="preserve">Internal-Internal </t>
  </si>
  <si>
    <t>Max</t>
  </si>
  <si>
    <t>Min</t>
  </si>
  <si>
    <t>42</t>
  </si>
  <si>
    <t>32</t>
  </si>
  <si>
    <t>31</t>
  </si>
  <si>
    <t>22</t>
  </si>
  <si>
    <t>21</t>
  </si>
  <si>
    <t>12</t>
  </si>
  <si>
    <t>11</t>
  </si>
  <si>
    <t xml:space="preserve">  PRODUCT  NUMBER  LISTING</t>
  </si>
  <si>
    <t>Question required?</t>
  </si>
  <si>
    <t>Question answered?</t>
  </si>
  <si>
    <t>Fields required?</t>
  </si>
  <si>
    <t>Fields completed?</t>
  </si>
  <si>
    <t xml:space="preserve">Link to 'Product Number Listing' </t>
  </si>
  <si>
    <t>Product Description</t>
  </si>
  <si>
    <t>Complex Grp</t>
  </si>
  <si>
    <t>Complex score</t>
  </si>
  <si>
    <t>B</t>
  </si>
  <si>
    <t>A</t>
  </si>
  <si>
    <t>G</t>
  </si>
  <si>
    <t>E</t>
  </si>
  <si>
    <t>D</t>
  </si>
  <si>
    <t>C</t>
  </si>
  <si>
    <t>= Stability of the overall project context.</t>
  </si>
  <si>
    <t>= Number of distinct methods, approaches or processes involved in performing the project.</t>
  </si>
  <si>
    <t>= Magnitude of legal, social, or environmental implications from performing the project</t>
  </si>
  <si>
    <t>= Overall expected financial impact (positive or negative) on the project's stakeholders.</t>
  </si>
  <si>
    <t>= Strategic importance of the project to the organisation or organisations involved.</t>
  </si>
  <si>
    <t>F</t>
  </si>
  <si>
    <t>= Stakeholder alignment regarding the requirements and objectives of the project.</t>
  </si>
  <si>
    <t>= Number and variety of interfaces between project and other organisational entities.</t>
  </si>
  <si>
    <t>Product Design authority approval required.</t>
  </si>
  <si>
    <t>Complexity</t>
  </si>
  <si>
    <t>Risk Level</t>
  </si>
  <si>
    <t>IPPR</t>
  </si>
  <si>
    <t xml:space="preserve"> At each gate record the decision and sign off (IPT Lead, Control Authority and when applicable - CFBU Customer Advocate).   Agree the criteria for the next Gate. </t>
  </si>
  <si>
    <t xml:space="preserve">History of delivery problems; causes identified and resolved or being worked. </t>
  </si>
  <si>
    <t>History of delivery problems; causes not identified.</t>
  </si>
  <si>
    <t>SABRe Source change</t>
  </si>
  <si>
    <t>Revision No.</t>
  </si>
  <si>
    <t>Description of change</t>
  </si>
  <si>
    <t>Author</t>
  </si>
  <si>
    <r>
      <t>A RESPONSE IS REQUIRED TO ALL QUESTIONS IN BOLD TEXT</t>
    </r>
    <r>
      <rPr>
        <sz val="8"/>
        <color indexed="12"/>
        <rFont val="Calibri"/>
        <family val="2"/>
      </rPr>
      <t xml:space="preserve"> - Choose the appropriate response from the drop down menu which appears when selecting the relevant cell.</t>
    </r>
  </si>
  <si>
    <t>1 of 2</t>
  </si>
  <si>
    <t>2 of 2</t>
  </si>
  <si>
    <t>Gate 0 PA</t>
  </si>
  <si>
    <t>Gate 1 - Detailed Proposal</t>
  </si>
  <si>
    <t>Gate 2 - Implementation Planning</t>
  </si>
  <si>
    <t>Gate 3 - Implementation</t>
  </si>
  <si>
    <t>Response from Stage 0 - Preliminary Assessment Form</t>
  </si>
  <si>
    <t>Criteria required to achieve Gate 1 - Business Case Approval (Verification costs vs Benefits)</t>
  </si>
  <si>
    <t>Criteria required to achieve Gate 2 - Implementation Plan Approval</t>
  </si>
  <si>
    <t>Are design changes planned on any of the parts?</t>
  </si>
  <si>
    <t>No design changes planned.</t>
  </si>
  <si>
    <t>Design changes identified.</t>
  </si>
  <si>
    <t>What Customer Protection Strategy is agreed to ensure continuity of supply?</t>
  </si>
  <si>
    <t>New source will manufacture agreed buffer stock.</t>
  </si>
  <si>
    <t>ME, Design Engineer</t>
  </si>
  <si>
    <t>ME, SQE, Design Engineer</t>
  </si>
  <si>
    <t>SQE, ME, Design Engineer</t>
  </si>
  <si>
    <t>SQE, Design Engineer</t>
  </si>
  <si>
    <t>ME, Capacity owner, Design Engineer</t>
  </si>
  <si>
    <t>MEP, Buyer, Design Engineer</t>
  </si>
  <si>
    <t>Material Specialist, Process Specialist, Design Engineer</t>
  </si>
  <si>
    <t>Plant Owner, Capacity Owner, Design Engineer, Chief of Capability Acquisition</t>
  </si>
  <si>
    <t>ME, Capacity Owner, MRPC-Make, Customer Advocate, Design Engineer</t>
  </si>
  <si>
    <t xml:space="preserve">Buyer, MRPC-Buy, MEP, Customer Advocate, Design Engineer     </t>
  </si>
  <si>
    <t xml:space="preserve">Capacity Owner, MRPC-Make, ME, Customer Advocate, Design Engineer     </t>
  </si>
  <si>
    <t xml:space="preserve">Buyer, MEP, MRPC-Buy, Customer Advocate, Design Engineer     </t>
  </si>
  <si>
    <t xml:space="preserve">Buyer, MEP, MRPC-Buy, Customer Advocate, Design Engineer </t>
  </si>
  <si>
    <t>Plant Owner, Capacity Owner, Design Engineer</t>
  </si>
  <si>
    <t>Plant Owner, Design Engineer, Chief of Capability Acquisition</t>
  </si>
  <si>
    <t>ME, MEP, Design Engineer</t>
  </si>
  <si>
    <t>MEP, Design Engineer</t>
  </si>
  <si>
    <t>SQE</t>
  </si>
  <si>
    <t>ME, Design Engineer, MRPC-Make, Supply Chain Planning &amp; Control</t>
  </si>
  <si>
    <t>ME, SQE, Design Engineer, MRPC-Buy, Supply Chain Planning &amp; Control</t>
  </si>
  <si>
    <t>SQE, ME, Design Engineer, MRPC-Make, Supply Chain Planning &amp; Control</t>
  </si>
  <si>
    <t>SQE, Design Engineer, MRPC-Buy, Buyer</t>
  </si>
  <si>
    <t>SQE, MRPC-Buy</t>
  </si>
  <si>
    <t>No impact on the continuity of supply.</t>
  </si>
  <si>
    <t>Contents</t>
  </si>
  <si>
    <t>This spreadshseet contains 2 forms: 'Gate 0 Preliminary Assessment' and 'Gate Requirement and Approval'.</t>
  </si>
  <si>
    <t>Preliminary Assessment form</t>
  </si>
  <si>
    <t xml:space="preserve">Complete Section 1 of this form. (Refer to the Guidance pack on Global Suppplier Portal .&gt; SABRE Edition 2 &gt; Guidance documents. 
When completed, email the spreadsheet to the contacts idenitifed in the form at the bottom of Sectiopn 1. </t>
  </si>
  <si>
    <r>
      <t>Assembly / Kit No.
(</t>
    </r>
    <r>
      <rPr>
        <sz val="8"/>
        <rFont val="Calibri"/>
        <family val="2"/>
      </rPr>
      <t>If applicable)</t>
    </r>
  </si>
  <si>
    <r>
      <t xml:space="preserve">Product Number
</t>
    </r>
    <r>
      <rPr>
        <sz val="8"/>
        <rFont val="Calibri"/>
        <family val="2"/>
      </rPr>
      <t>(change applies to)</t>
    </r>
  </si>
  <si>
    <r>
      <t>Business Sector(s) affected</t>
    </r>
    <r>
      <rPr>
        <sz val="8"/>
        <rFont val="Calibri"/>
        <family val="2"/>
      </rPr>
      <t xml:space="preserve"> </t>
    </r>
    <r>
      <rPr>
        <sz val="8"/>
        <color indexed="12"/>
        <rFont val="Calibri"/>
        <family val="2"/>
      </rPr>
      <t>(select all that apply)</t>
    </r>
  </si>
  <si>
    <r>
      <t>Response</t>
    </r>
    <r>
      <rPr>
        <sz val="8"/>
        <rFont val="Calibri"/>
        <family val="2"/>
      </rPr>
      <t xml:space="preserve"> </t>
    </r>
    <r>
      <rPr>
        <sz val="8"/>
        <color indexed="12"/>
        <rFont val="Calibri"/>
        <family val="2"/>
      </rPr>
      <t>(select from dropdown)</t>
    </r>
  </si>
  <si>
    <t>Comments:</t>
  </si>
  <si>
    <t>Project Governance</t>
  </si>
  <si>
    <t>Project Lead</t>
  </si>
  <si>
    <t>Proposed Project Management level</t>
  </si>
  <si>
    <t>Required Project Governance</t>
  </si>
  <si>
    <t>level assigned, if different</t>
  </si>
  <si>
    <t>Customer Involvement</t>
  </si>
  <si>
    <t>Risk level</t>
  </si>
  <si>
    <t>If the 'Required Level' of Project Governance is considered inappropriate, escalation / de-escalation to an appropriate level must be endorsed by the 'Required level'.</t>
  </si>
  <si>
    <t>Method Owner</t>
  </si>
  <si>
    <t>Project Management</t>
  </si>
  <si>
    <t xml:space="preserve">Link back to PA form </t>
  </si>
  <si>
    <t>Fixed Process applies?</t>
  </si>
  <si>
    <t>US origin
or
US content</t>
  </si>
  <si>
    <t>Export Control
classification</t>
  </si>
  <si>
    <t>Customer Program</t>
  </si>
  <si>
    <t>The change is to the manufacturing source.</t>
  </si>
  <si>
    <t>The change is not the relocation of the facility / plant.</t>
  </si>
  <si>
    <t>The change is the relocation of the facility / plant.</t>
  </si>
  <si>
    <t xml:space="preserve">The change is not the relocation of manufacturing equipment. </t>
  </si>
  <si>
    <t>The change is not the acquisition of new capability or capacity.</t>
  </si>
  <si>
    <t>The change is the acquisition of new capacity.</t>
  </si>
  <si>
    <t>The change is the acquisition of new capability.</t>
  </si>
  <si>
    <t>The change is the acquisition of both new capability and capacity.</t>
  </si>
  <si>
    <t>The change will not include product(s) with a complex manufacturing method or supply chain.</t>
  </si>
  <si>
    <t>The change will include product(s) with a complex manufacturing method.</t>
  </si>
  <si>
    <t>The change will include product(s) with a complex supply chain.</t>
  </si>
  <si>
    <t>The change will include product(s) with a complex manufacturing method and supply chain.</t>
  </si>
  <si>
    <t>Will the change include product with a complex manufacturing method, or complex supply chain?</t>
  </si>
  <si>
    <t>Will the change include product(s) which requires a fixed method of manufacture to be approved by the Design authority?</t>
  </si>
  <si>
    <t xml:space="preserve">Will the change include product(s) with quality or delivery problems in the last 12 months? </t>
  </si>
  <si>
    <t>The change will not include product(s) with quality or delivery problems in the last 12 months.</t>
  </si>
  <si>
    <t>The change will include product(s) with delivery problems, but causes identified and resolved or being worked.</t>
  </si>
  <si>
    <t>Does the proposed source have manufacturing experience of the product(s) and material(s)?</t>
  </si>
  <si>
    <t>Manufacturing experience of the product and material.</t>
  </si>
  <si>
    <t>Limited manufacturing experience in the material.</t>
  </si>
  <si>
    <t>Limited manufacturing experience of the product.</t>
  </si>
  <si>
    <t>No manufacturing experience of either the product or material.</t>
  </si>
  <si>
    <t>No Customer Protection strategy agreed.</t>
  </si>
  <si>
    <t>REMOVED QUESTIONS</t>
  </si>
  <si>
    <t>Will the change affect the 'unit cost' of the product(s)?</t>
  </si>
  <si>
    <t>The product 'unit cost' will not be affected.</t>
  </si>
  <si>
    <t>The unit cost will be reduce.</t>
  </si>
  <si>
    <t>The unit cost may or will be increased.</t>
  </si>
  <si>
    <t>Does the proposed source(s) hold approval for all quality and technical requirements or a committed Approval Plan is agreed?</t>
  </si>
  <si>
    <t>Proposed source(s) holds all required approvals.</t>
  </si>
  <si>
    <t>Proposed source(s)  holds some approvals and committed Approval Plans agreed.</t>
  </si>
  <si>
    <t>Proposed source(s)  holds some approvals but no Approval Plan agreed.</t>
  </si>
  <si>
    <t>Proposed source(s) holds no approvals and no Approval Plan agreed.</t>
  </si>
  <si>
    <t>The country and sources are permitted.</t>
  </si>
  <si>
    <t>The country is permitted but the source is not permitted.</t>
  </si>
  <si>
    <t>The country and sources are not permitted.</t>
  </si>
  <si>
    <t>Are all applicable Export Authorisations for all jurisdictions and destinations in place?</t>
  </si>
  <si>
    <t>Export Authorisations not required, or are in place.</t>
  </si>
  <si>
    <t>Export Authorisations required but NOT in place.</t>
  </si>
  <si>
    <t>Will the change require Customer or a 3rd Party approval?</t>
  </si>
  <si>
    <t>Customer or 3rd Party approval will not be required.</t>
  </si>
  <si>
    <t>Customer or 3rd Party approval required.</t>
  </si>
  <si>
    <t>Will affect a single Business Sector or Supply Chain Unit.</t>
  </si>
  <si>
    <t>Will affect a single Business Sector but multiple Supply Chain Units.</t>
  </si>
  <si>
    <t>Will affect a multiple Business Sector but a single Supply Chain Unit.</t>
  </si>
  <si>
    <t>Will affect multiple Business Sectors and Supply Chain Units.</t>
  </si>
  <si>
    <t>The change is the transfer of commercial and/or logistical accountabilities.</t>
  </si>
  <si>
    <t>ME, Capacity owner, Design Engineer, Material Specialist, Process Specialist</t>
  </si>
  <si>
    <t>MEP, Buyer, Design Engineer, Material Specialist, Process Specialist</t>
  </si>
  <si>
    <t>Name:</t>
  </si>
  <si>
    <t>Location:</t>
  </si>
  <si>
    <t>Company Name</t>
  </si>
  <si>
    <t>R-R Vendor Code</t>
  </si>
  <si>
    <t>Contact Name</t>
  </si>
  <si>
    <t>Phone Number</t>
  </si>
  <si>
    <t>Email Address</t>
  </si>
  <si>
    <t>GATE 0 - PRELIMINARY ASSESSMENT   (Source Change initiated by a Supplier)</t>
  </si>
  <si>
    <t>SECTION 1:  TO BE COMPLETED BY THE SUPPLIER</t>
  </si>
  <si>
    <t>The supplier's responses in Section 1 have been reviewed, validated and are accepted?</t>
  </si>
  <si>
    <t>Potential Benefit(s)</t>
  </si>
  <si>
    <t>Supplier Ref No.</t>
  </si>
  <si>
    <t>Select all that apply</t>
  </si>
  <si>
    <t xml:space="preserve">Use the 'Product Number Listing' </t>
  </si>
  <si>
    <t>Criteria required to achieve Gate 3 - Project Closure Approval</t>
  </si>
  <si>
    <t>Potential stakeholders are auto-populated based on responses to the 'INITIAL ASSESSMENT OF THE SOURCES OF RISK' in the Step 0 Preliminary Assessment.
All stakeholders should be consulted as to their involvement (Consulted, Informed, Decides, etc.) in the change.</t>
  </si>
  <si>
    <t>Is the change the relocation of the manufacturing facility / plant?</t>
  </si>
  <si>
    <t>Existing source will manufacture agreed buffer stock.</t>
  </si>
  <si>
    <t>Kongsberg Maritime CM First Tier Supplier</t>
  </si>
  <si>
    <t>SECTION 2:  TO BE COMPLETED BY Kongsberg Maritime CM</t>
  </si>
  <si>
    <t>SECTION 3: Kongsberg Maritime CM CUSTOMER ADVOCATE INVOLVEMENT; PROPOSED PROJECT MANAGEMENT LEVEL; CHANGE RISK LEVEL; REQUIRED PROJECT GOVERNANCE LEVEL</t>
  </si>
  <si>
    <t xml:space="preserve">KM Change Initiator </t>
  </si>
  <si>
    <t>KM Ref No.</t>
  </si>
  <si>
    <t>Is Kongsberg Maritime CM’s influence or ability to control and plan the change, potentially compromised by this being the only course of action proposed by the source?</t>
  </si>
  <si>
    <t>Manufactures product type for Kongsberg Maritime CM.</t>
  </si>
  <si>
    <t>Manufactures product type, but not for Kongsberg Maritime CM.</t>
  </si>
  <si>
    <t>Manufactures similar product type for Kongsberg Maritime CM.</t>
  </si>
  <si>
    <t>Manufactures similar product type, but not for Kongsberg Maritime CM.</t>
  </si>
  <si>
    <t>Is the change the relocation of existing, or implementation of new manufacturing equipment within cuKMent facility / plant?</t>
  </si>
  <si>
    <t>The change is the relocation of manufacturing equipment within cuKMent facility / plant.</t>
  </si>
  <si>
    <t>The change is the implementation of new manufacturing equipment within cuKMent facility / plant.</t>
  </si>
  <si>
    <t>The change will include product(s) with Quality Notifications, but coKMective action closed.</t>
  </si>
  <si>
    <t>The change will include product(s) with quality and delivery problems; coKMective action open or ineffective; causes not identified.</t>
  </si>
  <si>
    <t>KM ability to plan is not compromised.</t>
  </si>
  <si>
    <t>KM ability to plan is compromised.</t>
  </si>
  <si>
    <t>Temporary operational offload to a cuKMent validated and maintained source. (0)</t>
  </si>
  <si>
    <t>Not a temporary operational offload to a cuKMent validated and maintained source. (5)</t>
  </si>
  <si>
    <t xml:space="preserve">Is the country permitted under the KM Destination Specific Policy and have proposed sources been screened successfully using an approved KM Export Control Denied Party Screening tool? </t>
  </si>
  <si>
    <t>01-Apr-19</t>
  </si>
  <si>
    <t>First Issue for Kongsberg Maritime CM</t>
  </si>
  <si>
    <t>J. Luton</t>
  </si>
  <si>
    <t xml:space="preserve">When Section 1 is complete, as indicated above, email this form to your Kongsberg Maritime Procurement contact.
Supplier SHALL not proceed with change, until authorisation to proceed is received from Kongsberg Maritime.
</t>
  </si>
  <si>
    <t>1.1</t>
  </si>
  <si>
    <t>Changes to remove wrong email address</t>
  </si>
  <si>
    <t>M.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</si>
</sst>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09]d\-mmm\-yy;@"/>
    <numFmt numFmtId="165" formatCode="[Black]General;[Black]General;[Black]General;[Black]General"/>
    <numFmt numFmtId="166" formatCode="&quot;0&quot;0"/>
    <numFmt numFmtId="167" formatCode="#,##0.0_);[Red]\(#,##0.0\)"/>
    <numFmt numFmtId="168" formatCode="0.0"/>
    <numFmt numFmtId="169" formatCode="[$-409]dd\-mmm\-yy;@"/>
  </numFmts>
  <fonts count="52" x14ac:knownFonts="1">
    <font>
      <sz val="10"/>
      <name val="Arial"/>
    </font>
    <font>
      <sz val="10"/>
      <name val="Arial"/>
      <family val="2"/>
    </font>
    <font>
      <sz val="8"/>
      <name val="Arial"/>
      <family val="2"/>
    </font>
    <font>
      <b/>
      <sz val="8"/>
      <name val="Arial"/>
      <family val="2"/>
    </font>
    <font>
      <sz val="10"/>
      <name val="Arial"/>
      <family val="2"/>
    </font>
    <font>
      <b/>
      <sz val="12"/>
      <name val="Arial"/>
      <family val="2"/>
    </font>
    <font>
      <sz val="7"/>
      <color indexed="8"/>
      <name val="Arial"/>
      <family val="2"/>
    </font>
    <font>
      <sz val="7"/>
      <name val="Arial"/>
      <family val="2"/>
    </font>
    <font>
      <sz val="8"/>
      <color indexed="63"/>
      <name val="Arial"/>
      <family val="2"/>
    </font>
    <font>
      <sz val="8"/>
      <color indexed="22"/>
      <name val="Arial"/>
      <family val="2"/>
    </font>
    <font>
      <sz val="8"/>
      <color indexed="12"/>
      <name val="Calibri"/>
      <family val="2"/>
    </font>
    <font>
      <b/>
      <sz val="9"/>
      <color indexed="12"/>
      <name val="Calibri"/>
      <family val="2"/>
    </font>
    <font>
      <u/>
      <sz val="10"/>
      <color indexed="12"/>
      <name val="Arial"/>
      <family val="2"/>
    </font>
    <font>
      <u/>
      <sz val="8"/>
      <color indexed="12"/>
      <name val="Arial"/>
      <family val="2"/>
    </font>
    <font>
      <sz val="8"/>
      <color indexed="81"/>
      <name val="Tahoma"/>
      <family val="2"/>
    </font>
    <font>
      <sz val="8"/>
      <color indexed="81"/>
      <name val="Calibri"/>
      <family val="2"/>
    </font>
    <font>
      <shadow/>
      <sz val="12"/>
      <color indexed="9"/>
      <name val="Arial"/>
      <family val="2"/>
    </font>
    <font>
      <sz val="12"/>
      <name val="Arial"/>
      <family val="2"/>
    </font>
    <font>
      <b/>
      <sz val="9"/>
      <color indexed="81"/>
      <name val="Tahoma"/>
      <family val="2"/>
    </font>
    <font>
      <sz val="9"/>
      <color indexed="81"/>
      <name val="Tahoma"/>
      <family val="2"/>
    </font>
    <font>
      <b/>
      <sz val="8"/>
      <color indexed="12"/>
      <name val="Calibri"/>
      <family val="2"/>
    </font>
    <font>
      <b/>
      <strike/>
      <sz val="8"/>
      <name val="Arial"/>
      <family val="2"/>
    </font>
    <font>
      <b/>
      <sz val="8"/>
      <color indexed="81"/>
      <name val="Calibri"/>
      <family val="2"/>
    </font>
    <font>
      <sz val="8"/>
      <name val="Calibri"/>
      <family val="2"/>
    </font>
    <font>
      <b/>
      <sz val="8"/>
      <color indexed="12"/>
      <name val="Arial"/>
      <family val="2"/>
    </font>
    <font>
      <sz val="9"/>
      <name val="Arial"/>
      <family val="2"/>
    </font>
    <font>
      <sz val="11"/>
      <color theme="1"/>
      <name val="Calibri"/>
      <family val="2"/>
      <scheme val="minor"/>
    </font>
    <font>
      <sz val="8"/>
      <name val="Calibri"/>
      <family val="2"/>
      <scheme val="minor"/>
    </font>
    <font>
      <sz val="8"/>
      <color rgb="FFC00000"/>
      <name val="Arial"/>
      <family val="2"/>
    </font>
    <font>
      <b/>
      <sz val="8"/>
      <color rgb="FFC00000"/>
      <name val="Arial"/>
      <family val="2"/>
    </font>
    <font>
      <sz val="10"/>
      <name val="Calibri"/>
      <family val="2"/>
      <scheme val="minor"/>
    </font>
    <font>
      <sz val="7"/>
      <name val="Calibri"/>
      <family val="2"/>
      <scheme val="minor"/>
    </font>
    <font>
      <b/>
      <sz val="8"/>
      <name val="Calibri"/>
      <family val="2"/>
      <scheme val="minor"/>
    </font>
    <font>
      <b/>
      <sz val="12"/>
      <color theme="3" tint="-0.249977111117893"/>
      <name val="Calibri"/>
      <family val="2"/>
      <scheme val="minor"/>
    </font>
    <font>
      <b/>
      <sz val="10"/>
      <name val="Cambria"/>
      <family val="1"/>
      <scheme val="major"/>
    </font>
    <font>
      <b/>
      <sz val="8"/>
      <color indexed="8"/>
      <name val="Calibri"/>
      <family val="2"/>
      <scheme val="minor"/>
    </font>
    <font>
      <sz val="8"/>
      <color rgb="FF0000FF"/>
      <name val="Calibri"/>
      <family val="2"/>
      <scheme val="minor"/>
    </font>
    <font>
      <sz val="8"/>
      <color indexed="12"/>
      <name val="Calibri"/>
      <family val="2"/>
      <scheme val="minor"/>
    </font>
    <font>
      <b/>
      <sz val="10"/>
      <name val="Calibri"/>
      <family val="2"/>
      <scheme val="minor"/>
    </font>
    <font>
      <b/>
      <sz val="12"/>
      <name val="Calibri"/>
      <family val="2"/>
      <scheme val="minor"/>
    </font>
    <font>
      <b/>
      <sz val="9"/>
      <name val="Calibri"/>
      <family val="2"/>
      <scheme val="minor"/>
    </font>
    <font>
      <sz val="9"/>
      <color theme="1"/>
      <name val="Calibri"/>
      <family val="2"/>
      <scheme val="minor"/>
    </font>
    <font>
      <u/>
      <sz val="9"/>
      <color indexed="12"/>
      <name val="Calibri"/>
      <family val="2"/>
      <scheme val="minor"/>
    </font>
    <font>
      <b/>
      <sz val="9"/>
      <color indexed="63"/>
      <name val="Calibri"/>
      <family val="2"/>
      <scheme val="minor"/>
    </font>
    <font>
      <sz val="9"/>
      <color indexed="12"/>
      <name val="Cambria"/>
      <family val="1"/>
      <scheme val="major"/>
    </font>
    <font>
      <b/>
      <sz val="9"/>
      <name val="Cambria"/>
      <family val="1"/>
      <scheme val="major"/>
    </font>
    <font>
      <b/>
      <sz val="9"/>
      <color indexed="12"/>
      <name val="Cambria"/>
      <family val="1"/>
      <scheme val="major"/>
    </font>
    <font>
      <sz val="9"/>
      <name val="Cambria"/>
      <family val="1"/>
      <scheme val="major"/>
    </font>
    <font>
      <b/>
      <sz val="8"/>
      <color indexed="41"/>
      <name val="Calibri"/>
      <family val="2"/>
      <scheme val="minor"/>
    </font>
    <font>
      <sz val="8"/>
      <color rgb="FF000000"/>
      <name val="Tahoma"/>
      <family val="2"/>
    </font>
    <font>
      <sz val="9"/>
      <color indexed="62"/>
      <name val="Calibri"/>
      <family val="2"/>
    </font>
    <font>
      <sz val="8"/>
      <color indexed="81"/>
      <name val="Calibri"/>
      <family val="2"/>
      <scheme val="minor"/>
    </font>
  </fonts>
  <fills count="24">
    <fill>
      <patternFill patternType="none"/>
    </fill>
    <fill>
      <patternFill patternType="gray125"/>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47"/>
        <bgColor indexed="64"/>
      </patternFill>
    </fill>
    <fill>
      <patternFill patternType="solid">
        <fgColor indexed="50"/>
        <bgColor indexed="64"/>
      </patternFill>
    </fill>
    <fill>
      <patternFill patternType="solid">
        <fgColor indexed="1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66"/>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gray125">
        <fgColor theme="1"/>
      </patternFill>
    </fill>
    <fill>
      <patternFill patternType="solid">
        <fgColor rgb="FFFFFF99"/>
        <bgColor indexed="64"/>
      </patternFill>
    </fill>
    <fill>
      <patternFill patternType="solid">
        <fgColor theme="0"/>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3">
    <xf numFmtId="0" fontId="0" fillId="0" borderId="0"/>
    <xf numFmtId="165" fontId="16" fillId="0" borderId="0"/>
    <xf numFmtId="0" fontId="12" fillId="0" borderId="0" applyNumberFormat="0" applyFill="0" applyBorder="0" applyAlignment="0" applyProtection="0">
      <alignment vertical="top"/>
      <protection locked="0"/>
    </xf>
    <xf numFmtId="166" fontId="17" fillId="0" borderId="0"/>
    <xf numFmtId="38" fontId="17" fillId="0" borderId="0"/>
    <xf numFmtId="167" fontId="17" fillId="0" borderId="0"/>
    <xf numFmtId="40" fontId="17" fillId="0" borderId="0"/>
    <xf numFmtId="0" fontId="4" fillId="0" borderId="0"/>
    <xf numFmtId="0" fontId="1" fillId="0" borderId="0"/>
    <xf numFmtId="0" fontId="1" fillId="0" borderId="0"/>
    <xf numFmtId="0" fontId="26" fillId="0" borderId="0"/>
    <xf numFmtId="0" fontId="1" fillId="0" borderId="0"/>
    <xf numFmtId="0" fontId="4"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60">
    <xf numFmtId="0" fontId="0" fillId="0" borderId="0" xfId="0"/>
    <xf numFmtId="0" fontId="0" fillId="0" borderId="0" xfId="0" applyFill="1"/>
    <xf numFmtId="0" fontId="2" fillId="0" borderId="0" xfId="0" applyFont="1"/>
    <xf numFmtId="0" fontId="2" fillId="9" borderId="2" xfId="0" applyFont="1" applyFill="1" applyBorder="1" applyProtection="1">
      <protection hidden="1"/>
    </xf>
    <xf numFmtId="0" fontId="8" fillId="9" borderId="0" xfId="0" applyFont="1" applyFill="1" applyBorder="1" applyAlignment="1" applyProtection="1">
      <alignment horizontal="left" vertical="center" wrapText="1"/>
      <protection locked="0"/>
    </xf>
    <xf numFmtId="0" fontId="9" fillId="9"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9" fillId="3" borderId="0" xfId="0" applyFont="1" applyFill="1" applyBorder="1" applyAlignment="1">
      <alignment horizontal="center" vertical="center"/>
    </xf>
    <xf numFmtId="0" fontId="4" fillId="0" borderId="0" xfId="11" applyFont="1" applyAlignment="1" applyProtection="1">
      <alignment vertical="center" wrapText="1"/>
      <protection locked="0"/>
    </xf>
    <xf numFmtId="0" fontId="2" fillId="0" borderId="0" xfId="11" applyFont="1" applyAlignment="1" applyProtection="1">
      <alignment vertical="center" wrapText="1"/>
      <protection locked="0"/>
    </xf>
    <xf numFmtId="0" fontId="7" fillId="0" borderId="0" xfId="11" applyFont="1" applyFill="1" applyBorder="1" applyAlignment="1" applyProtection="1">
      <alignment vertical="center" wrapText="1"/>
      <protection locked="0"/>
    </xf>
    <xf numFmtId="0" fontId="7" fillId="0" borderId="0" xfId="11" applyFont="1" applyBorder="1" applyAlignment="1" applyProtection="1">
      <alignment horizontal="center" vertical="center" wrapText="1"/>
      <protection hidden="1"/>
    </xf>
    <xf numFmtId="0" fontId="7" fillId="0" borderId="0" xfId="11" applyFont="1" applyBorder="1" applyAlignment="1" applyProtection="1">
      <alignment vertical="center" wrapText="1"/>
      <protection hidden="1"/>
    </xf>
    <xf numFmtId="0" fontId="6" fillId="0" borderId="0" xfId="11" applyFont="1" applyBorder="1" applyAlignment="1" applyProtection="1">
      <alignment vertical="center" wrapText="1"/>
      <protection hidden="1"/>
    </xf>
    <xf numFmtId="0" fontId="6" fillId="0" borderId="0" xfId="11" applyFont="1" applyBorder="1" applyAlignment="1" applyProtection="1">
      <alignment horizontal="center" vertical="center" wrapText="1"/>
      <protection hidden="1"/>
    </xf>
    <xf numFmtId="49" fontId="0" fillId="0" borderId="0" xfId="0" applyNumberFormat="1"/>
    <xf numFmtId="49" fontId="0" fillId="0" borderId="0" xfId="0" quotePrefix="1" applyNumberFormat="1"/>
    <xf numFmtId="49" fontId="0" fillId="0" borderId="0" xfId="0" quotePrefix="1" applyNumberFormat="1" applyFill="1"/>
    <xf numFmtId="0" fontId="13" fillId="0" borderId="0" xfId="2" applyFont="1" applyFill="1" applyBorder="1" applyAlignment="1" applyProtection="1">
      <alignment vertical="center"/>
      <protection hidden="1"/>
    </xf>
    <xf numFmtId="0" fontId="0" fillId="9" borderId="0" xfId="0" applyFill="1" applyBorder="1"/>
    <xf numFmtId="0" fontId="0" fillId="0" borderId="0" xfId="0" applyProtection="1">
      <protection locked="0"/>
    </xf>
    <xf numFmtId="0" fontId="0" fillId="0" borderId="0" xfId="0" applyProtection="1">
      <protection hidden="1"/>
    </xf>
    <xf numFmtId="0" fontId="1" fillId="0" borderId="0" xfId="0" applyFont="1" applyBorder="1" applyProtection="1">
      <protection hidden="1"/>
    </xf>
    <xf numFmtId="0" fontId="0" fillId="0" borderId="0" xfId="0" applyBorder="1" applyAlignment="1" applyProtection="1">
      <alignment horizontal="center"/>
      <protection hidden="1"/>
    </xf>
    <xf numFmtId="0" fontId="2" fillId="0" borderId="0" xfId="0" applyFont="1" applyProtection="1">
      <protection hidden="1"/>
    </xf>
    <xf numFmtId="0" fontId="2"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5" xfId="12"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12"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3" xfId="12" applyFont="1" applyBorder="1" applyAlignment="1" applyProtection="1">
      <alignment horizontal="center" vertical="center" wrapText="1"/>
      <protection locked="0"/>
    </xf>
    <xf numFmtId="0" fontId="2" fillId="0" borderId="8" xfId="12" applyFont="1" applyBorder="1" applyAlignment="1" applyProtection="1">
      <alignment horizontal="center" vertical="center" wrapText="1"/>
      <protection locked="0"/>
    </xf>
    <xf numFmtId="0" fontId="2" fillId="0" borderId="6" xfId="12"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1" fontId="2" fillId="4" borderId="2"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2" fillId="0" borderId="3" xfId="12" applyFont="1" applyFill="1" applyBorder="1" applyAlignment="1" applyProtection="1">
      <alignment horizontal="center" vertical="center" wrapText="1"/>
      <protection locked="0"/>
    </xf>
    <xf numFmtId="0" fontId="2" fillId="0" borderId="4" xfId="12" applyFont="1" applyFill="1" applyBorder="1" applyAlignment="1" applyProtection="1">
      <alignment horizontal="center" vertical="center" wrapText="1"/>
      <protection locked="0"/>
    </xf>
    <xf numFmtId="0" fontId="2" fillId="0" borderId="8" xfId="12" applyFont="1" applyFill="1" applyBorder="1" applyAlignment="1" applyProtection="1">
      <alignment horizontal="center" vertical="center" wrapText="1"/>
      <protection locked="0"/>
    </xf>
    <xf numFmtId="0" fontId="2" fillId="0" borderId="5" xfId="12"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9" xfId="12" applyFont="1" applyBorder="1" applyAlignment="1" applyProtection="1">
      <alignment horizontal="center" vertical="center" wrapText="1"/>
      <protection locked="0"/>
    </xf>
    <xf numFmtId="0" fontId="2" fillId="0" borderId="2" xfId="12" applyFont="1" applyBorder="1" applyAlignment="1" applyProtection="1">
      <alignment horizontal="center" vertical="center" wrapText="1"/>
      <protection locked="0"/>
    </xf>
    <xf numFmtId="0" fontId="2" fillId="0" borderId="11" xfId="12"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7" xfId="12" applyFont="1" applyBorder="1" applyAlignment="1" applyProtection="1">
      <alignment horizontal="center" vertical="center" wrapText="1"/>
      <protection locked="0"/>
    </xf>
    <xf numFmtId="0" fontId="2" fillId="0" borderId="12" xfId="12" applyFont="1" applyBorder="1" applyAlignment="1" applyProtection="1">
      <alignment horizontal="center" vertical="center" wrapText="1"/>
      <protection locked="0"/>
    </xf>
    <xf numFmtId="0" fontId="2" fillId="0" borderId="13" xfId="12"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2" fillId="0" borderId="0" xfId="0" applyNumberFormat="1" applyFont="1" applyAlignment="1">
      <alignment vertical="center"/>
    </xf>
    <xf numFmtId="1" fontId="2" fillId="9" borderId="2" xfId="0" applyNumberFormat="1" applyFont="1" applyFill="1" applyBorder="1" applyAlignment="1">
      <alignment horizontal="center" vertical="center" wrapText="1"/>
    </xf>
    <xf numFmtId="0" fontId="7" fillId="9" borderId="7" xfId="0" applyFont="1" applyFill="1" applyBorder="1" applyAlignment="1">
      <alignment horizontal="center"/>
    </xf>
    <xf numFmtId="0" fontId="2" fillId="0" borderId="5" xfId="0" applyFont="1" applyBorder="1" applyAlignment="1">
      <alignment horizontal="center" vertical="center"/>
    </xf>
    <xf numFmtId="0" fontId="2" fillId="10" borderId="2" xfId="0" applyFont="1" applyFill="1" applyBorder="1" applyAlignment="1" applyProtection="1">
      <alignment vertical="center" wrapText="1"/>
      <protection hidden="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10" borderId="7" xfId="0" applyFont="1" applyFill="1" applyBorder="1" applyAlignment="1" applyProtection="1">
      <alignment vertical="center" wrapText="1"/>
      <protection hidden="1"/>
    </xf>
    <xf numFmtId="0" fontId="2" fillId="0" borderId="7" xfId="0" applyFont="1" applyBorder="1" applyAlignment="1">
      <alignment horizontal="center" vertical="center"/>
    </xf>
    <xf numFmtId="0" fontId="2" fillId="0" borderId="14" xfId="0" applyFont="1" applyBorder="1" applyAlignment="1" applyProtection="1">
      <alignment horizontal="center" vertical="center"/>
      <protection locked="0"/>
    </xf>
    <xf numFmtId="1" fontId="2" fillId="9" borderId="15"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10" borderId="5" xfId="0" applyFont="1" applyFill="1" applyBorder="1" applyAlignment="1" applyProtection="1">
      <alignment vertical="center" wrapText="1"/>
      <protection hidden="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10" borderId="6" xfId="0" applyFont="1" applyFill="1" applyBorder="1" applyAlignment="1" applyProtection="1">
      <alignment vertical="center" wrapText="1"/>
      <protection hidden="1"/>
    </xf>
    <xf numFmtId="0" fontId="1" fillId="0" borderId="0" xfId="8" applyBorder="1" applyAlignment="1" applyProtection="1">
      <alignment vertical="center"/>
      <protection locked="0"/>
    </xf>
    <xf numFmtId="0" fontId="7" fillId="9" borderId="16" xfId="0" applyFont="1" applyFill="1" applyBorder="1" applyAlignment="1">
      <alignment horizont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11" borderId="5" xfId="0" applyFont="1" applyFill="1" applyBorder="1" applyAlignment="1">
      <alignment horizontal="center" vertical="center" wrapText="1"/>
    </xf>
    <xf numFmtId="1" fontId="2" fillId="12" borderId="2"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 fontId="2" fillId="12" borderId="4" xfId="0" applyNumberFormat="1" applyFont="1" applyFill="1" applyBorder="1" applyAlignment="1">
      <alignment horizontal="center" vertical="center"/>
    </xf>
    <xf numFmtId="1" fontId="2" fillId="0" borderId="4" xfId="0" applyNumberFormat="1" applyFont="1" applyBorder="1" applyAlignment="1">
      <alignment horizontal="center" vertical="center"/>
    </xf>
    <xf numFmtId="1" fontId="2" fillId="12" borderId="6" xfId="0" applyNumberFormat="1" applyFont="1" applyFill="1" applyBorder="1" applyAlignment="1">
      <alignment horizontal="center" vertical="center"/>
    </xf>
    <xf numFmtId="1" fontId="2" fillId="0" borderId="6" xfId="0" applyNumberFormat="1" applyFont="1" applyBorder="1" applyAlignment="1">
      <alignment horizontal="center" vertical="center"/>
    </xf>
    <xf numFmtId="1" fontId="2" fillId="12" borderId="7" xfId="0" applyNumberFormat="1" applyFont="1" applyFill="1" applyBorder="1" applyAlignment="1">
      <alignment horizontal="center" vertical="center"/>
    </xf>
    <xf numFmtId="1" fontId="2" fillId="0" borderId="7" xfId="0" applyNumberFormat="1" applyFont="1" applyBorder="1" applyAlignment="1">
      <alignment horizontal="center" vertical="center"/>
    </xf>
    <xf numFmtId="1" fontId="2" fillId="12" borderId="5" xfId="0" applyNumberFormat="1" applyFont="1" applyFill="1" applyBorder="1" applyAlignment="1">
      <alignment horizontal="center" vertical="center"/>
    </xf>
    <xf numFmtId="1" fontId="2" fillId="0" borderId="5" xfId="0" applyNumberFormat="1" applyFont="1" applyBorder="1" applyAlignment="1">
      <alignment horizontal="center" vertical="center"/>
    </xf>
    <xf numFmtId="0" fontId="2" fillId="12" borderId="2" xfId="0" applyFont="1" applyFill="1" applyBorder="1" applyAlignment="1">
      <alignment horizontal="center" vertical="center"/>
    </xf>
    <xf numFmtId="1" fontId="2" fillId="13" borderId="6" xfId="0" applyNumberFormat="1" applyFont="1" applyFill="1" applyBorder="1" applyAlignment="1">
      <alignment horizontal="center" vertical="center"/>
    </xf>
    <xf numFmtId="1" fontId="2" fillId="13" borderId="2" xfId="0" applyNumberFormat="1" applyFont="1" applyFill="1" applyBorder="1" applyAlignment="1">
      <alignment horizontal="center" vertical="center"/>
    </xf>
    <xf numFmtId="1" fontId="2" fillId="13" borderId="17" xfId="0" applyNumberFormat="1" applyFont="1" applyFill="1" applyBorder="1" applyAlignment="1">
      <alignment horizontal="center" vertical="center"/>
    </xf>
    <xf numFmtId="1" fontId="2" fillId="0" borderId="17" xfId="0" applyNumberFormat="1" applyFont="1" applyBorder="1" applyAlignment="1">
      <alignment horizontal="center" vertical="center"/>
    </xf>
    <xf numFmtId="1" fontId="2" fillId="14" borderId="14" xfId="0" applyNumberFormat="1" applyFont="1" applyFill="1" applyBorder="1" applyAlignment="1">
      <alignment horizontal="center" vertical="center"/>
    </xf>
    <xf numFmtId="1" fontId="2" fillId="0" borderId="14" xfId="0" applyNumberFormat="1" applyFont="1" applyBorder="1" applyAlignment="1">
      <alignment horizontal="center" vertical="center"/>
    </xf>
    <xf numFmtId="1" fontId="2" fillId="14" borderId="2" xfId="0" applyNumberFormat="1" applyFont="1" applyFill="1" applyBorder="1" applyAlignment="1">
      <alignment horizontal="center" vertical="center"/>
    </xf>
    <xf numFmtId="1" fontId="2" fillId="14" borderId="6" xfId="0" applyNumberFormat="1" applyFont="1" applyFill="1" applyBorder="1" applyAlignment="1">
      <alignment horizontal="center" vertical="center"/>
    </xf>
    <xf numFmtId="1" fontId="2" fillId="15" borderId="5" xfId="0" applyNumberFormat="1" applyFont="1" applyFill="1" applyBorder="1" applyAlignment="1">
      <alignment horizontal="center" vertical="center"/>
    </xf>
    <xf numFmtId="1" fontId="2" fillId="15" borderId="2" xfId="0" applyNumberFormat="1" applyFont="1" applyFill="1" applyBorder="1" applyAlignment="1">
      <alignment horizontal="center" vertical="center"/>
    </xf>
    <xf numFmtId="1" fontId="2" fillId="15" borderId="4" xfId="0" applyNumberFormat="1" applyFont="1" applyFill="1" applyBorder="1" applyAlignment="1">
      <alignment horizontal="center" vertical="center"/>
    </xf>
    <xf numFmtId="1" fontId="2" fillId="15" borderId="6" xfId="0" applyNumberFormat="1" applyFont="1" applyFill="1" applyBorder="1" applyAlignment="1">
      <alignment horizontal="center" vertical="center"/>
    </xf>
    <xf numFmtId="1" fontId="2" fillId="15" borderId="7" xfId="0" applyNumberFormat="1" applyFont="1" applyFill="1" applyBorder="1" applyAlignment="1">
      <alignment horizontal="center" vertical="center"/>
    </xf>
    <xf numFmtId="1" fontId="2" fillId="13" borderId="5" xfId="0" applyNumberFormat="1" applyFont="1" applyFill="1" applyBorder="1" applyAlignment="1">
      <alignment horizontal="center" vertical="center"/>
    </xf>
    <xf numFmtId="1" fontId="2" fillId="13" borderId="4" xfId="0" applyNumberFormat="1" applyFont="1" applyFill="1" applyBorder="1" applyAlignment="1">
      <alignment horizontal="center" vertical="center"/>
    </xf>
    <xf numFmtId="1" fontId="2" fillId="13" borderId="7" xfId="0" applyNumberFormat="1" applyFont="1" applyFill="1" applyBorder="1" applyAlignment="1">
      <alignment horizontal="center" vertical="center"/>
    </xf>
    <xf numFmtId="1" fontId="2" fillId="16" borderId="5" xfId="0" applyNumberFormat="1" applyFont="1" applyFill="1" applyBorder="1" applyAlignment="1">
      <alignment horizontal="center" vertical="center"/>
    </xf>
    <xf numFmtId="1" fontId="2" fillId="16" borderId="2" xfId="0" applyNumberFormat="1" applyFont="1" applyFill="1" applyBorder="1" applyAlignment="1">
      <alignment horizontal="center" vertical="center"/>
    </xf>
    <xf numFmtId="1" fontId="2" fillId="16" borderId="7" xfId="0" applyNumberFormat="1" applyFont="1" applyFill="1" applyBorder="1" applyAlignment="1">
      <alignment horizontal="center" vertical="center"/>
    </xf>
    <xf numFmtId="1" fontId="2" fillId="16" borderId="4" xfId="0" applyNumberFormat="1" applyFont="1" applyFill="1" applyBorder="1" applyAlignment="1">
      <alignment horizontal="center" vertical="center"/>
    </xf>
    <xf numFmtId="1" fontId="2" fillId="17" borderId="5" xfId="0" applyNumberFormat="1" applyFont="1" applyFill="1" applyBorder="1" applyAlignment="1">
      <alignment horizontal="center" vertical="center"/>
    </xf>
    <xf numFmtId="1" fontId="2" fillId="17" borderId="7" xfId="0" applyNumberFormat="1" applyFont="1" applyFill="1" applyBorder="1" applyAlignment="1">
      <alignment horizontal="center" vertical="center"/>
    </xf>
    <xf numFmtId="1" fontId="2" fillId="17" borderId="4" xfId="0" applyNumberFormat="1" applyFont="1" applyFill="1" applyBorder="1" applyAlignment="1">
      <alignment horizontal="center" vertical="center"/>
    </xf>
    <xf numFmtId="1" fontId="2" fillId="14" borderId="5" xfId="0" applyNumberFormat="1" applyFont="1" applyFill="1" applyBorder="1" applyAlignment="1">
      <alignment horizontal="center" vertical="center"/>
    </xf>
    <xf numFmtId="1" fontId="2" fillId="14" borderId="17" xfId="0" applyNumberFormat="1" applyFont="1" applyFill="1" applyBorder="1" applyAlignment="1">
      <alignment horizontal="center" vertical="center"/>
    </xf>
    <xf numFmtId="1" fontId="2" fillId="17" borderId="2" xfId="0" applyNumberFormat="1" applyFont="1" applyFill="1" applyBorder="1" applyAlignment="1">
      <alignment horizontal="center" vertical="center"/>
    </xf>
    <xf numFmtId="1" fontId="2" fillId="14" borderId="7" xfId="0" applyNumberFormat="1" applyFont="1" applyFill="1" applyBorder="1" applyAlignment="1">
      <alignment horizontal="center" vertical="center"/>
    </xf>
    <xf numFmtId="1" fontId="2" fillId="14" borderId="4" xfId="0" applyNumberFormat="1" applyFont="1" applyFill="1" applyBorder="1" applyAlignment="1">
      <alignment horizontal="center" vertical="center"/>
    </xf>
    <xf numFmtId="0" fontId="2" fillId="6" borderId="0" xfId="0" applyFont="1" applyFill="1" applyBorder="1" applyAlignment="1">
      <alignment horizontal="center" vertical="center"/>
    </xf>
    <xf numFmtId="1" fontId="2" fillId="6" borderId="0" xfId="0" applyNumberFormat="1" applyFont="1" applyFill="1" applyBorder="1" applyAlignment="1">
      <alignment horizontal="center" vertical="center"/>
    </xf>
    <xf numFmtId="0" fontId="2" fillId="13" borderId="0" xfId="0" applyFont="1" applyFill="1" applyAlignment="1">
      <alignment horizontal="center" vertical="center"/>
    </xf>
    <xf numFmtId="0" fontId="2" fillId="0" borderId="0" xfId="0" quotePrefix="1" applyFont="1" applyAlignment="1">
      <alignment horizontal="left" vertical="center"/>
    </xf>
    <xf numFmtId="0" fontId="2" fillId="12" borderId="0" xfId="0" applyFont="1" applyFill="1" applyAlignment="1">
      <alignment horizontal="center" vertical="center"/>
    </xf>
    <xf numFmtId="0" fontId="2" fillId="17" borderId="0" xfId="0" applyFont="1" applyFill="1" applyAlignment="1">
      <alignment horizontal="center" vertical="center"/>
    </xf>
    <xf numFmtId="0" fontId="2" fillId="16" borderId="0" xfId="0" applyFont="1" applyFill="1" applyAlignment="1">
      <alignment horizontal="center" vertical="center"/>
    </xf>
    <xf numFmtId="0" fontId="2" fillId="15" borderId="0" xfId="0" applyFont="1" applyFill="1" applyAlignment="1">
      <alignment horizontal="center" vertical="center"/>
    </xf>
    <xf numFmtId="0" fontId="2" fillId="14" borderId="0" xfId="0" applyFont="1" applyFill="1" applyAlignment="1">
      <alignment horizontal="center" vertical="center"/>
    </xf>
    <xf numFmtId="1" fontId="2" fillId="4" borderId="5"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2" xfId="0" applyFont="1" applyBorder="1" applyAlignment="1">
      <alignment vertical="center"/>
    </xf>
    <xf numFmtId="1" fontId="2" fillId="4" borderId="17" xfId="0" applyNumberFormat="1" applyFont="1" applyFill="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2" fillId="0" borderId="0" xfId="0" applyNumberFormat="1" applyFont="1" applyAlignment="1">
      <alignment horizontal="left" vertical="center" wrapText="1"/>
    </xf>
    <xf numFmtId="0" fontId="3" fillId="11" borderId="5" xfId="0" applyFont="1" applyFill="1" applyBorder="1" applyAlignment="1">
      <alignment horizontal="center" vertical="center"/>
    </xf>
    <xf numFmtId="0" fontId="3" fillId="11" borderId="5" xfId="12" applyFont="1" applyFill="1" applyBorder="1" applyAlignment="1" applyProtection="1">
      <alignment horizontal="center" vertical="center" wrapText="1"/>
      <protection hidden="1"/>
    </xf>
    <xf numFmtId="0" fontId="3" fillId="11" borderId="8" xfId="12" applyFont="1" applyFill="1" applyBorder="1" applyAlignment="1" applyProtection="1">
      <alignment horizontal="center" vertical="center" wrapText="1"/>
      <protection hidden="1"/>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2" fillId="0" borderId="2" xfId="8" applyFont="1" applyFill="1" applyBorder="1" applyAlignment="1" applyProtection="1">
      <alignment horizontal="center" vertical="center" wrapText="1"/>
      <protection locked="0"/>
    </xf>
    <xf numFmtId="0" fontId="2" fillId="0" borderId="9" xfId="8" applyFont="1" applyFill="1" applyBorder="1" applyAlignment="1" applyProtection="1">
      <alignment horizontal="center" vertical="center" wrapText="1"/>
      <protection locked="0"/>
    </xf>
    <xf numFmtId="0" fontId="3" fillId="0" borderId="19" xfId="0" applyFont="1" applyBorder="1" applyAlignment="1">
      <alignment horizontal="center" vertical="center"/>
    </xf>
    <xf numFmtId="0" fontId="2" fillId="10" borderId="4" xfId="0" applyFont="1" applyFill="1" applyBorder="1" applyAlignment="1" applyProtection="1">
      <alignment vertical="center" wrapText="1"/>
      <protection hidden="1"/>
    </xf>
    <xf numFmtId="0" fontId="3" fillId="0" borderId="20" xfId="0" applyFont="1" applyBorder="1" applyAlignment="1">
      <alignment horizontal="center" vertical="center"/>
    </xf>
    <xf numFmtId="0" fontId="2" fillId="0" borderId="6" xfId="8" applyFont="1" applyFill="1" applyBorder="1" applyAlignment="1" applyProtection="1">
      <alignment horizontal="center" vertical="center" wrapText="1"/>
      <protection locked="0"/>
    </xf>
    <xf numFmtId="0" fontId="2" fillId="0" borderId="11" xfId="8" applyFont="1" applyFill="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2" fillId="0" borderId="5" xfId="8" applyFont="1" applyFill="1" applyBorder="1" applyAlignment="1" applyProtection="1">
      <alignment horizontal="center" vertical="center" wrapText="1"/>
      <protection locked="0"/>
    </xf>
    <xf numFmtId="0" fontId="2" fillId="0" borderId="8" xfId="8"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2" fillId="0" borderId="4" xfId="8" applyFont="1" applyFill="1" applyBorder="1" applyAlignment="1" applyProtection="1">
      <alignment horizontal="center" vertical="center" wrapText="1"/>
      <protection locked="0"/>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2" fillId="10" borderId="17" xfId="0" applyFont="1" applyFill="1" applyBorder="1" applyAlignment="1" applyProtection="1">
      <alignment vertical="center" wrapText="1"/>
      <protection hidden="1"/>
    </xf>
    <xf numFmtId="0" fontId="2" fillId="0" borderId="17" xfId="0" applyFont="1" applyBorder="1" applyAlignment="1">
      <alignment horizontal="center" vertical="center"/>
    </xf>
    <xf numFmtId="0" fontId="3" fillId="0" borderId="17" xfId="0" applyFont="1" applyBorder="1" applyAlignment="1">
      <alignment horizontal="center" vertical="center"/>
    </xf>
    <xf numFmtId="0" fontId="2" fillId="0" borderId="17" xfId="8" applyFont="1" applyFill="1" applyBorder="1" applyAlignment="1" applyProtection="1">
      <alignment horizontal="center" vertical="center" wrapText="1"/>
      <protection locked="0"/>
    </xf>
    <xf numFmtId="0" fontId="2" fillId="0" borderId="7" xfId="8" applyFont="1" applyFill="1" applyBorder="1" applyAlignment="1" applyProtection="1">
      <alignment horizontal="center" vertical="center" wrapText="1"/>
      <protection locked="0"/>
    </xf>
    <xf numFmtId="0" fontId="2" fillId="0" borderId="10" xfId="8" applyFont="1" applyFill="1" applyBorder="1" applyAlignment="1" applyProtection="1">
      <alignment horizontal="center" vertical="center" wrapText="1"/>
      <protection locked="0"/>
    </xf>
    <xf numFmtId="0" fontId="2" fillId="0" borderId="3" xfId="8"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wrapText="1"/>
      <protection hidden="1"/>
    </xf>
    <xf numFmtId="0" fontId="3" fillId="10" borderId="2" xfId="0" applyFont="1" applyFill="1" applyBorder="1" applyAlignment="1" applyProtection="1">
      <alignment vertical="center" wrapText="1"/>
      <protection hidden="1"/>
    </xf>
    <xf numFmtId="0" fontId="2" fillId="0" borderId="2" xfId="8" applyFont="1" applyBorder="1" applyAlignment="1" applyProtection="1">
      <alignment horizontal="center" vertical="center"/>
      <protection locked="0"/>
    </xf>
    <xf numFmtId="0" fontId="2" fillId="0" borderId="9" xfId="8" applyFont="1" applyBorder="1" applyAlignment="1" applyProtection="1">
      <alignment horizontal="center" vertical="center"/>
      <protection locked="0"/>
    </xf>
    <xf numFmtId="0" fontId="3" fillId="10" borderId="4" xfId="0" applyFont="1" applyFill="1" applyBorder="1" applyAlignment="1" applyProtection="1">
      <alignment vertical="center" wrapText="1"/>
      <protection hidden="1"/>
    </xf>
    <xf numFmtId="0" fontId="2" fillId="0" borderId="4" xfId="8" applyFont="1" applyBorder="1" applyAlignment="1" applyProtection="1">
      <alignment horizontal="center" vertical="center"/>
      <protection locked="0"/>
    </xf>
    <xf numFmtId="0" fontId="2" fillId="0" borderId="3" xfId="8" applyFont="1" applyBorder="1" applyAlignment="1" applyProtection="1">
      <alignment horizontal="center" vertical="center"/>
      <protection locked="0"/>
    </xf>
    <xf numFmtId="0" fontId="2" fillId="0" borderId="0" xfId="0" quotePrefix="1" applyFont="1" applyAlignment="1">
      <alignment vertical="center"/>
    </xf>
    <xf numFmtId="1" fontId="2" fillId="6" borderId="24" xfId="0" applyNumberFormat="1" applyFont="1" applyFill="1" applyBorder="1" applyAlignment="1">
      <alignment horizontal="center" vertical="center"/>
    </xf>
    <xf numFmtId="1" fontId="3" fillId="7" borderId="24" xfId="0" applyNumberFormat="1" applyFont="1" applyFill="1" applyBorder="1" applyAlignment="1">
      <alignment horizontal="center" vertical="center"/>
    </xf>
    <xf numFmtId="1" fontId="3" fillId="4" borderId="24" xfId="0" applyNumberFormat="1" applyFont="1" applyFill="1" applyBorder="1" applyAlignment="1">
      <alignment horizontal="center" vertical="center"/>
    </xf>
    <xf numFmtId="1" fontId="3" fillId="8" borderId="24" xfId="0" quotePrefix="1" applyNumberFormat="1" applyFont="1" applyFill="1" applyBorder="1" applyAlignment="1">
      <alignment horizontal="center" vertical="center"/>
    </xf>
    <xf numFmtId="0" fontId="2" fillId="0" borderId="0" xfId="0" applyFont="1" applyFill="1" applyAlignment="1">
      <alignment vertical="center"/>
    </xf>
    <xf numFmtId="0" fontId="21" fillId="0" borderId="22" xfId="0" applyFont="1" applyBorder="1" applyAlignment="1">
      <alignment horizontal="center" vertical="center"/>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 fillId="0" borderId="25" xfId="8" applyFont="1" applyBorder="1" applyAlignment="1">
      <alignment horizontal="left" vertical="center" wrapText="1"/>
    </xf>
    <xf numFmtId="0" fontId="2" fillId="0" borderId="0" xfId="0" applyFont="1" applyFill="1" applyAlignment="1" applyProtection="1">
      <alignment horizontal="center" vertical="center"/>
      <protection locked="0" hidden="1"/>
    </xf>
    <xf numFmtId="0" fontId="2" fillId="0" borderId="0" xfId="0" applyFont="1" applyFill="1" applyProtection="1">
      <protection locked="0" hidden="1"/>
    </xf>
    <xf numFmtId="0" fontId="0" fillId="0" borderId="0" xfId="0" applyFill="1" applyProtection="1">
      <protection locked="0" hidden="1"/>
    </xf>
    <xf numFmtId="0" fontId="4" fillId="0" borderId="0" xfId="11" applyFont="1" applyAlignment="1" applyProtection="1">
      <alignment horizontal="center" vertical="center" wrapText="1"/>
      <protection locked="0" hidden="1"/>
    </xf>
    <xf numFmtId="0" fontId="4" fillId="0" borderId="0" xfId="11" applyFont="1" applyAlignment="1" applyProtection="1">
      <alignment vertical="center" wrapText="1"/>
      <protection locked="0" hidden="1"/>
    </xf>
    <xf numFmtId="0" fontId="3" fillId="0" borderId="0" xfId="11" applyFont="1" applyAlignment="1" applyProtection="1">
      <alignment horizontal="center" vertical="center" wrapText="1"/>
      <protection locked="0" hidden="1"/>
    </xf>
    <xf numFmtId="0" fontId="2" fillId="0" borderId="0" xfId="11" applyFont="1" applyAlignment="1" applyProtection="1">
      <alignment vertical="center" wrapText="1"/>
      <protection locked="0" hidden="1"/>
    </xf>
    <xf numFmtId="0" fontId="0" fillId="0" borderId="0" xfId="0" applyAlignment="1" applyProtection="1">
      <alignment horizontal="center" vertical="center"/>
      <protection locked="0" hidden="1"/>
    </xf>
    <xf numFmtId="0" fontId="13" fillId="0" borderId="0" xfId="2" applyFont="1" applyFill="1" applyBorder="1" applyAlignment="1" applyProtection="1">
      <alignment vertical="center"/>
      <protection locked="0" hidden="1"/>
    </xf>
    <xf numFmtId="0" fontId="2" fillId="0" borderId="0" xfId="0" applyFont="1" applyFill="1" applyBorder="1" applyAlignment="1" applyProtection="1">
      <alignment horizontal="center" vertical="center"/>
      <protection locked="0" hidden="1"/>
    </xf>
    <xf numFmtId="0" fontId="2" fillId="0" borderId="0" xfId="0" applyFont="1" applyFill="1" applyBorder="1" applyAlignment="1" applyProtection="1">
      <alignment vertical="center"/>
      <protection locked="0" hidden="1"/>
    </xf>
    <xf numFmtId="0" fontId="2" fillId="0" borderId="0" xfId="0" applyFont="1" applyFill="1" applyBorder="1" applyProtection="1">
      <protection locked="0" hidden="1"/>
    </xf>
    <xf numFmtId="0" fontId="2" fillId="0" borderId="0" xfId="0" applyNumberFormat="1" applyFont="1" applyFill="1" applyBorder="1" applyAlignment="1" applyProtection="1">
      <alignment horizontal="center" vertical="center"/>
      <protection locked="0" hidden="1"/>
    </xf>
    <xf numFmtId="0" fontId="3" fillId="3" borderId="0" xfId="11" applyFont="1" applyFill="1" applyBorder="1" applyAlignment="1" applyProtection="1">
      <alignment vertical="center" wrapText="1"/>
      <protection locked="0" hidden="1"/>
    </xf>
    <xf numFmtId="0" fontId="2" fillId="0" borderId="26" xfId="0" applyFont="1" applyFill="1" applyBorder="1" applyAlignment="1" applyProtection="1">
      <alignment horizontal="center" vertical="center"/>
      <protection locked="0" hidden="1"/>
    </xf>
    <xf numFmtId="0" fontId="2" fillId="0" borderId="27" xfId="0" applyFont="1" applyFill="1" applyBorder="1" applyAlignment="1" applyProtection="1">
      <alignment horizontal="center" vertical="center"/>
      <protection locked="0" hidden="1"/>
    </xf>
    <xf numFmtId="0" fontId="2" fillId="0" borderId="24" xfId="0" applyFont="1" applyFill="1" applyBorder="1" applyAlignment="1" applyProtection="1">
      <alignment horizontal="center" vertical="center"/>
      <protection locked="0" hidden="1"/>
    </xf>
    <xf numFmtId="49" fontId="2" fillId="0" borderId="0" xfId="0" applyNumberFormat="1" applyFont="1" applyFill="1" applyAlignment="1" applyProtection="1">
      <alignment horizontal="center" vertical="center"/>
      <protection locked="0" hidden="1"/>
    </xf>
    <xf numFmtId="49" fontId="2" fillId="0" borderId="24" xfId="0" applyNumberFormat="1" applyFont="1" applyFill="1" applyBorder="1" applyAlignment="1" applyProtection="1">
      <alignment horizontal="center" vertical="center"/>
      <protection locked="0" hidden="1"/>
    </xf>
    <xf numFmtId="0" fontId="2" fillId="0" borderId="28" xfId="0" applyFont="1" applyFill="1" applyBorder="1" applyAlignment="1" applyProtection="1">
      <alignment horizontal="center" vertical="center"/>
      <protection locked="0" hidden="1"/>
    </xf>
    <xf numFmtId="0" fontId="2" fillId="0" borderId="29" xfId="0" applyFont="1" applyFill="1" applyBorder="1" applyAlignment="1" applyProtection="1">
      <alignment horizontal="center" vertical="center"/>
      <protection locked="0" hidden="1"/>
    </xf>
    <xf numFmtId="0" fontId="0" fillId="0" borderId="0" xfId="0" applyProtection="1">
      <protection locked="0" hidden="1"/>
    </xf>
    <xf numFmtId="0" fontId="2" fillId="0" borderId="0" xfId="0" applyFont="1" applyFill="1" applyAlignment="1" applyProtection="1">
      <alignment horizontal="left" vertical="center"/>
      <protection locked="0" hidden="1"/>
    </xf>
    <xf numFmtId="0" fontId="1" fillId="0" borderId="0" xfId="8" applyBorder="1" applyAlignment="1" applyProtection="1">
      <alignment vertical="center"/>
      <protection locked="0" hidden="1"/>
    </xf>
    <xf numFmtId="0" fontId="7" fillId="18" borderId="2" xfId="0" applyFont="1" applyFill="1" applyBorder="1" applyAlignment="1" applyProtection="1">
      <alignment horizontal="center"/>
      <protection hidden="1"/>
    </xf>
    <xf numFmtId="0" fontId="7" fillId="18" borderId="15" xfId="0" applyFont="1" applyFill="1" applyBorder="1" applyAlignment="1" applyProtection="1">
      <alignment horizontal="center"/>
      <protection hidden="1"/>
    </xf>
    <xf numFmtId="0" fontId="3" fillId="11" borderId="30" xfId="0" applyFont="1" applyFill="1" applyBorder="1" applyAlignment="1">
      <alignment horizontal="center" vertical="center"/>
    </xf>
    <xf numFmtId="0" fontId="21" fillId="0" borderId="20" xfId="0" applyFont="1" applyBorder="1" applyAlignment="1">
      <alignment horizontal="center" vertical="center"/>
    </xf>
    <xf numFmtId="0" fontId="7" fillId="19" borderId="0" xfId="0" applyFont="1" applyFill="1" applyAlignment="1" applyProtection="1">
      <alignment horizontal="center" vertical="center"/>
      <protection locked="0" hidden="1"/>
    </xf>
    <xf numFmtId="0" fontId="2" fillId="19" borderId="31" xfId="0" applyFont="1" applyFill="1" applyBorder="1" applyAlignment="1" applyProtection="1">
      <alignment horizontal="center" vertical="center"/>
      <protection locked="0" hidden="1"/>
    </xf>
    <xf numFmtId="0" fontId="7" fillId="19" borderId="24" xfId="0" applyFont="1" applyFill="1" applyBorder="1" applyAlignment="1" applyProtection="1">
      <alignment horizontal="center" vertical="center" wrapText="1"/>
      <protection locked="0" hidden="1"/>
    </xf>
    <xf numFmtId="0" fontId="2" fillId="19" borderId="24" xfId="0" applyFont="1" applyFill="1" applyBorder="1" applyAlignment="1" applyProtection="1">
      <alignment horizontal="center" vertical="center"/>
      <protection locked="0" hidden="1"/>
    </xf>
    <xf numFmtId="0" fontId="2" fillId="19" borderId="24" xfId="0" applyNumberFormat="1" applyFont="1" applyFill="1" applyBorder="1" applyAlignment="1" applyProtection="1">
      <alignment horizontal="center" vertical="center"/>
      <protection locked="0" hidden="1"/>
    </xf>
    <xf numFmtId="0" fontId="7" fillId="19" borderId="24" xfId="0" applyFont="1" applyFill="1" applyBorder="1" applyAlignment="1" applyProtection="1">
      <alignment horizontal="center" vertical="center"/>
      <protection locked="0" hidden="1"/>
    </xf>
    <xf numFmtId="0" fontId="2" fillId="20" borderId="0" xfId="0" applyFont="1" applyFill="1" applyAlignment="1" applyProtection="1">
      <alignment horizontal="center" vertical="center"/>
      <protection locked="0" hidden="1"/>
    </xf>
    <xf numFmtId="0" fontId="2" fillId="19" borderId="0" xfId="0" applyNumberFormat="1" applyFont="1" applyFill="1" applyAlignment="1" applyProtection="1">
      <alignment horizontal="center" vertical="center"/>
      <protection locked="0" hidden="1"/>
    </xf>
    <xf numFmtId="0" fontId="2" fillId="0" borderId="12" xfId="8"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protection locked="0" hidden="1"/>
    </xf>
    <xf numFmtId="49" fontId="2" fillId="0" borderId="0" xfId="0" quotePrefix="1" applyNumberFormat="1" applyFont="1" applyAlignment="1">
      <alignment horizontal="center" vertical="center"/>
    </xf>
    <xf numFmtId="0" fontId="2" fillId="9" borderId="4" xfId="0" applyFont="1" applyFill="1" applyBorder="1" applyProtection="1">
      <protection hidden="1"/>
    </xf>
    <xf numFmtId="1" fontId="2" fillId="16" borderId="6" xfId="0" applyNumberFormat="1" applyFont="1" applyFill="1" applyBorder="1" applyAlignment="1">
      <alignment horizontal="center" vertical="center"/>
    </xf>
    <xf numFmtId="0" fontId="0" fillId="0" borderId="0" xfId="0" applyBorder="1"/>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4" xfId="8" applyFont="1" applyBorder="1" applyAlignment="1">
      <alignment horizontal="left" vertical="center" wrapText="1"/>
    </xf>
    <xf numFmtId="0" fontId="2" fillId="0" borderId="24" xfId="8" applyFont="1" applyBorder="1" applyAlignment="1">
      <alignment horizontal="left" vertical="center"/>
    </xf>
    <xf numFmtId="0" fontId="2" fillId="0" borderId="24" xfId="8" applyFont="1" applyBorder="1" applyAlignment="1">
      <alignment vertical="center" wrapText="1"/>
    </xf>
    <xf numFmtId="0" fontId="0" fillId="0" borderId="0" xfId="0" applyAlignment="1">
      <alignment vertical="center"/>
    </xf>
    <xf numFmtId="0" fontId="2" fillId="0" borderId="24" xfId="8" applyFont="1" applyBorder="1" applyAlignment="1">
      <alignment vertical="center"/>
    </xf>
    <xf numFmtId="0" fontId="2" fillId="0" borderId="25" xfId="8" applyFont="1" applyBorder="1" applyAlignment="1">
      <alignment vertical="center"/>
    </xf>
    <xf numFmtId="168" fontId="2" fillId="0" borderId="24" xfId="8" applyNumberFormat="1" applyFont="1" applyBorder="1" applyAlignment="1">
      <alignment horizontal="center" vertical="center" wrapText="1"/>
    </xf>
    <xf numFmtId="168" fontId="2" fillId="0" borderId="25" xfId="8" applyNumberFormat="1" applyFont="1" applyBorder="1" applyAlignment="1">
      <alignment horizontal="center" vertical="center" wrapText="1"/>
    </xf>
    <xf numFmtId="0" fontId="2" fillId="0" borderId="24" xfId="8" applyFont="1" applyBorder="1" applyAlignment="1">
      <alignment horizontal="center" vertical="center"/>
    </xf>
    <xf numFmtId="0" fontId="3" fillId="0" borderId="31" xfId="8" applyFont="1" applyBorder="1" applyAlignment="1">
      <alignment horizontal="center" vertical="center" wrapText="1"/>
    </xf>
    <xf numFmtId="0" fontId="3" fillId="0" borderId="31" xfId="8" applyFont="1" applyBorder="1" applyAlignment="1">
      <alignment horizontal="center" vertical="center"/>
    </xf>
    <xf numFmtId="0" fontId="3" fillId="0" borderId="28" xfId="8" applyFont="1" applyBorder="1" applyAlignment="1">
      <alignment horizontal="center" vertical="center"/>
    </xf>
    <xf numFmtId="0" fontId="0" fillId="0" borderId="0" xfId="0" applyAlignment="1" applyProtection="1">
      <alignment vertical="center"/>
    </xf>
    <xf numFmtId="0" fontId="0" fillId="0" borderId="0" xfId="0" applyFont="1" applyAlignment="1" applyProtection="1">
      <alignment vertical="center"/>
    </xf>
    <xf numFmtId="0" fontId="1" fillId="0" borderId="0" xfId="0" applyFont="1" applyAlignment="1" applyProtection="1">
      <alignment vertical="center"/>
    </xf>
    <xf numFmtId="0" fontId="30" fillId="0" borderId="0" xfId="0" applyFont="1" applyAlignment="1" applyProtection="1">
      <alignment vertical="center" wrapText="1"/>
    </xf>
    <xf numFmtId="0" fontId="31"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xf numFmtId="0" fontId="32" fillId="11" borderId="33"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protection locked="0"/>
    </xf>
    <xf numFmtId="0" fontId="8" fillId="9" borderId="34" xfId="0" applyFont="1" applyFill="1" applyBorder="1" applyAlignment="1" applyProtection="1">
      <alignment horizontal="left" vertical="center" wrapText="1"/>
      <protection locked="0"/>
    </xf>
    <xf numFmtId="0" fontId="27" fillId="3" borderId="18" xfId="0" applyFont="1" applyFill="1" applyBorder="1" applyAlignment="1" applyProtection="1">
      <alignment horizontal="center" vertical="center"/>
      <protection hidden="1"/>
    </xf>
    <xf numFmtId="0" fontId="3" fillId="10" borderId="33" xfId="11" applyFont="1" applyFill="1" applyBorder="1" applyAlignment="1" applyProtection="1">
      <alignment horizontal="center" vertical="center" wrapText="1"/>
      <protection hidden="1"/>
    </xf>
    <xf numFmtId="0" fontId="3" fillId="10" borderId="36" xfId="11" applyFont="1" applyFill="1" applyBorder="1" applyAlignment="1" applyProtection="1">
      <alignment horizontal="center" vertical="center" wrapText="1"/>
      <protection hidden="1"/>
    </xf>
    <xf numFmtId="0" fontId="27" fillId="3" borderId="21" xfId="0" applyFont="1" applyFill="1" applyBorder="1" applyAlignment="1" applyProtection="1">
      <alignment horizontal="center" vertical="center"/>
      <protection hidden="1"/>
    </xf>
    <xf numFmtId="1" fontId="2" fillId="9" borderId="7" xfId="0" applyNumberFormat="1" applyFont="1" applyFill="1" applyBorder="1" applyAlignment="1">
      <alignment horizontal="center" vertical="center" wrapText="1"/>
    </xf>
    <xf numFmtId="1" fontId="2" fillId="9" borderId="16" xfId="0" applyNumberFormat="1" applyFont="1" applyFill="1" applyBorder="1" applyAlignment="1">
      <alignment horizontal="center" vertical="center" wrapText="1"/>
    </xf>
    <xf numFmtId="0" fontId="7" fillId="9" borderId="38" xfId="0" applyFont="1" applyFill="1" applyBorder="1" applyAlignment="1">
      <alignment horizontal="center" vertical="center" wrapText="1"/>
    </xf>
    <xf numFmtId="0" fontId="7" fillId="9" borderId="14" xfId="0" applyFont="1" applyFill="1" applyBorder="1" applyAlignment="1">
      <alignment horizontal="center" vertical="center" wrapText="1"/>
    </xf>
    <xf numFmtId="1" fontId="7" fillId="9" borderId="39" xfId="0" applyNumberFormat="1" applyFont="1" applyFill="1" applyBorder="1" applyAlignment="1">
      <alignment horizontal="center" vertical="center" wrapText="1"/>
    </xf>
    <xf numFmtId="1" fontId="7" fillId="9" borderId="40" xfId="0" applyNumberFormat="1" applyFont="1" applyFill="1" applyBorder="1" applyAlignment="1">
      <alignment horizontal="center" vertical="center" wrapText="1"/>
    </xf>
    <xf numFmtId="0" fontId="31" fillId="20" borderId="41" xfId="12" applyFont="1" applyFill="1" applyBorder="1" applyAlignment="1" applyProtection="1">
      <alignment horizontal="center" vertical="center" wrapText="1"/>
      <protection locked="0"/>
    </xf>
    <xf numFmtId="0" fontId="31" fillId="20" borderId="42" xfId="12" applyFont="1" applyFill="1" applyBorder="1" applyAlignment="1" applyProtection="1">
      <alignment horizontal="center" vertical="center" wrapText="1"/>
      <protection locked="0"/>
    </xf>
    <xf numFmtId="0" fontId="31" fillId="20" borderId="43" xfId="12" applyFont="1" applyFill="1" applyBorder="1" applyAlignment="1" applyProtection="1">
      <alignment horizontal="center" vertical="center" wrapText="1"/>
      <protection locked="0"/>
    </xf>
    <xf numFmtId="0" fontId="5" fillId="0" borderId="26" xfId="11" applyFont="1" applyFill="1" applyBorder="1" applyAlignment="1" applyProtection="1">
      <alignment horizontal="center" vertical="center" wrapText="1"/>
      <protection hidden="1"/>
    </xf>
    <xf numFmtId="9" fontId="32" fillId="18" borderId="2" xfId="18" applyFont="1" applyFill="1" applyBorder="1" applyAlignment="1" applyProtection="1">
      <alignment horizontal="left" vertical="center" wrapText="1"/>
    </xf>
    <xf numFmtId="0" fontId="2" fillId="3" borderId="4" xfId="0" applyFont="1" applyFill="1" applyBorder="1" applyAlignment="1" applyProtection="1">
      <alignment horizontal="center" vertical="center"/>
      <protection locked="0"/>
    </xf>
    <xf numFmtId="169" fontId="2" fillId="0" borderId="24" xfId="8" applyNumberFormat="1" applyFont="1" applyBorder="1" applyAlignment="1" applyProtection="1">
      <alignment horizontal="center" vertical="center" wrapText="1"/>
    </xf>
    <xf numFmtId="0" fontId="2" fillId="0" borderId="24" xfId="8" quotePrefix="1" applyFont="1" applyBorder="1" applyAlignment="1" applyProtection="1">
      <alignment horizontal="left" vertical="center" wrapText="1"/>
    </xf>
    <xf numFmtId="0" fontId="2" fillId="0" borderId="24" xfId="8" applyFont="1" applyBorder="1" applyAlignment="1" applyProtection="1">
      <alignment horizontal="center" vertical="center"/>
    </xf>
    <xf numFmtId="169" fontId="2" fillId="0" borderId="24" xfId="8" applyNumberFormat="1" applyFont="1" applyBorder="1" applyAlignment="1">
      <alignment horizontal="center" vertical="center"/>
    </xf>
    <xf numFmtId="169" fontId="2" fillId="0" borderId="25" xfId="8" applyNumberFormat="1" applyFont="1" applyBorder="1" applyAlignment="1">
      <alignment horizontal="center" vertical="center"/>
    </xf>
    <xf numFmtId="0" fontId="30" fillId="0" borderId="26" xfId="0" applyFont="1" applyFill="1" applyBorder="1"/>
    <xf numFmtId="0" fontId="39" fillId="0" borderId="26" xfId="9" applyFont="1" applyFill="1" applyBorder="1" applyAlignment="1" applyProtection="1">
      <alignment horizontal="center" vertical="center"/>
      <protection locked="0"/>
    </xf>
    <xf numFmtId="0" fontId="2" fillId="9" borderId="6" xfId="0" applyFont="1" applyFill="1" applyBorder="1" applyAlignment="1" applyProtection="1">
      <alignment vertical="center"/>
      <protection hidden="1"/>
    </xf>
    <xf numFmtId="1" fontId="2" fillId="0" borderId="5" xfId="0" applyNumberFormat="1" applyFont="1" applyFill="1" applyBorder="1" applyAlignment="1">
      <alignment horizontal="center" vertical="center"/>
    </xf>
    <xf numFmtId="1" fontId="2" fillId="0" borderId="2"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1" fontId="2" fillId="0" borderId="4" xfId="0" applyNumberFormat="1" applyFont="1" applyFill="1" applyBorder="1" applyAlignment="1">
      <alignment horizontal="center" vertical="center"/>
    </xf>
    <xf numFmtId="1" fontId="28" fillId="4" borderId="5" xfId="0" applyNumberFormat="1" applyFont="1" applyFill="1" applyBorder="1" applyAlignment="1">
      <alignment horizontal="center" vertical="center"/>
    </xf>
    <xf numFmtId="1" fontId="28" fillId="4" borderId="2" xfId="0" applyNumberFormat="1" applyFont="1" applyFill="1" applyBorder="1" applyAlignment="1">
      <alignment horizontal="center" vertical="center"/>
    </xf>
    <xf numFmtId="0" fontId="2" fillId="0" borderId="9" xfId="0" applyFont="1" applyBorder="1" applyAlignment="1" applyProtection="1">
      <alignment horizontal="center" vertical="center"/>
      <protection locked="0"/>
    </xf>
    <xf numFmtId="1" fontId="28" fillId="4" borderId="7" xfId="0" applyNumberFormat="1" applyFont="1" applyFill="1" applyBorder="1" applyAlignment="1">
      <alignment horizontal="center" vertical="center"/>
    </xf>
    <xf numFmtId="1" fontId="2" fillId="16" borderId="17" xfId="0" applyNumberFormat="1" applyFont="1" applyFill="1" applyBorder="1" applyAlignment="1">
      <alignment horizontal="center" vertical="center"/>
    </xf>
    <xf numFmtId="0" fontId="2" fillId="0" borderId="17" xfId="12" applyFont="1" applyBorder="1" applyAlignment="1" applyProtection="1">
      <alignment horizontal="center" vertical="center" wrapText="1"/>
      <protection locked="0"/>
    </xf>
    <xf numFmtId="0" fontId="2" fillId="0" borderId="65" xfId="12" applyFont="1" applyBorder="1" applyAlignment="1" applyProtection="1">
      <alignment horizontal="center" vertical="center" wrapText="1"/>
      <protection locked="0"/>
    </xf>
    <xf numFmtId="1" fontId="2" fillId="0" borderId="17" xfId="0" applyNumberFormat="1" applyFont="1" applyFill="1" applyBorder="1" applyAlignment="1">
      <alignment horizontal="center" vertical="center"/>
    </xf>
    <xf numFmtId="1" fontId="2" fillId="17" borderId="17" xfId="0" applyNumberFormat="1" applyFont="1" applyFill="1" applyBorder="1" applyAlignment="1">
      <alignment horizontal="center" vertical="center"/>
    </xf>
    <xf numFmtId="0" fontId="29" fillId="0" borderId="7" xfId="0" applyFont="1" applyBorder="1" applyAlignment="1">
      <alignment horizontal="center" vertical="center"/>
    </xf>
    <xf numFmtId="0" fontId="2" fillId="0" borderId="2" xfId="9" applyFont="1" applyFill="1" applyBorder="1" applyAlignment="1" applyProtection="1">
      <alignment horizontal="center" vertical="center" wrapText="1"/>
      <protection locked="0"/>
    </xf>
    <xf numFmtId="0" fontId="2" fillId="0" borderId="2" xfId="13" applyFont="1" applyBorder="1" applyAlignment="1" applyProtection="1">
      <alignment horizontal="center" vertical="center" wrapText="1"/>
      <protection locked="0"/>
    </xf>
    <xf numFmtId="0" fontId="2" fillId="0" borderId="9" xfId="9" applyFont="1" applyFill="1" applyBorder="1" applyAlignment="1" applyProtection="1">
      <alignment horizontal="center" vertical="center" wrapText="1"/>
      <protection locked="0"/>
    </xf>
    <xf numFmtId="0" fontId="2" fillId="0" borderId="6" xfId="9" applyFont="1" applyFill="1" applyBorder="1" applyAlignment="1" applyProtection="1">
      <alignment horizontal="center" vertical="center" wrapText="1"/>
      <protection locked="0"/>
    </xf>
    <xf numFmtId="0" fontId="2" fillId="0" borderId="11" xfId="9" applyFont="1" applyFill="1" applyBorder="1" applyAlignment="1" applyProtection="1">
      <alignment horizontal="center" vertical="center" wrapText="1"/>
      <protection locked="0"/>
    </xf>
    <xf numFmtId="0" fontId="2" fillId="0" borderId="5" xfId="9" applyFont="1" applyFill="1" applyBorder="1" applyAlignment="1" applyProtection="1">
      <alignment horizontal="center" vertical="center" wrapText="1"/>
      <protection locked="0"/>
    </xf>
    <xf numFmtId="0" fontId="2" fillId="0" borderId="8" xfId="9" applyFont="1" applyFill="1" applyBorder="1" applyAlignment="1" applyProtection="1">
      <alignment horizontal="center" vertical="center" wrapText="1"/>
      <protection locked="0"/>
    </xf>
    <xf numFmtId="0" fontId="2" fillId="0" borderId="9" xfId="13" applyFont="1" applyBorder="1" applyAlignment="1" applyProtection="1">
      <alignment horizontal="center" vertical="center" wrapText="1"/>
      <protection locked="0"/>
    </xf>
    <xf numFmtId="0" fontId="2" fillId="0" borderId="4" xfId="9" applyFont="1" applyFill="1" applyBorder="1" applyAlignment="1" applyProtection="1">
      <alignment horizontal="center" vertical="center" wrapText="1"/>
      <protection locked="0"/>
    </xf>
    <xf numFmtId="0" fontId="2" fillId="0" borderId="3" xfId="13" applyFont="1" applyBorder="1" applyAlignment="1" applyProtection="1">
      <alignment horizontal="center" vertical="center" wrapText="1"/>
      <protection locked="0"/>
    </xf>
    <xf numFmtId="0" fontId="2" fillId="0" borderId="17" xfId="9" applyFont="1" applyFill="1" applyBorder="1" applyAlignment="1" applyProtection="1">
      <alignment horizontal="center" vertical="center" wrapText="1"/>
      <protection locked="0"/>
    </xf>
    <xf numFmtId="0" fontId="2" fillId="0" borderId="65" xfId="9" applyFont="1" applyFill="1" applyBorder="1" applyAlignment="1" applyProtection="1">
      <alignment horizontal="center" vertical="center" wrapText="1"/>
      <protection locked="0"/>
    </xf>
    <xf numFmtId="0" fontId="2" fillId="0" borderId="5" xfId="13" applyFont="1" applyBorder="1" applyAlignment="1" applyProtection="1">
      <alignment horizontal="center" vertical="center" wrapText="1"/>
      <protection locked="0"/>
    </xf>
    <xf numFmtId="0" fontId="2" fillId="0" borderId="8" xfId="13" applyFont="1" applyBorder="1" applyAlignment="1" applyProtection="1">
      <alignment horizontal="center" vertical="center" wrapText="1"/>
      <protection locked="0"/>
    </xf>
    <xf numFmtId="0" fontId="2" fillId="0" borderId="13" xfId="13" applyFont="1" applyBorder="1" applyAlignment="1" applyProtection="1">
      <alignment horizontal="center" vertical="center" wrapText="1"/>
      <protection locked="0"/>
    </xf>
    <xf numFmtId="0" fontId="2" fillId="0" borderId="12" xfId="13" applyFont="1" applyBorder="1" applyAlignment="1" applyProtection="1">
      <alignment horizontal="center" vertical="center" wrapText="1"/>
      <protection locked="0"/>
    </xf>
    <xf numFmtId="0" fontId="2" fillId="0" borderId="4" xfId="13" applyFont="1" applyBorder="1" applyAlignment="1" applyProtection="1">
      <alignment horizontal="center" vertical="center" wrapText="1"/>
      <protection locked="0"/>
    </xf>
    <xf numFmtId="0" fontId="2" fillId="0" borderId="3" xfId="9" applyFont="1" applyFill="1" applyBorder="1" applyAlignment="1" applyProtection="1">
      <alignment horizontal="center" vertical="center" wrapText="1"/>
      <protection locked="0"/>
    </xf>
    <xf numFmtId="0" fontId="2" fillId="0" borderId="17" xfId="13" applyFont="1" applyBorder="1" applyAlignment="1" applyProtection="1">
      <alignment horizontal="center" vertical="center" wrapText="1"/>
      <protection locked="0"/>
    </xf>
    <xf numFmtId="0" fontId="2" fillId="0" borderId="65" xfId="13" applyFont="1" applyBorder="1" applyAlignment="1" applyProtection="1">
      <alignment horizontal="center" vertical="center" wrapText="1"/>
      <protection locked="0"/>
    </xf>
    <xf numFmtId="0" fontId="2" fillId="0" borderId="6" xfId="13" applyFont="1" applyBorder="1" applyAlignment="1" applyProtection="1">
      <alignment horizontal="center" vertical="center" wrapText="1"/>
      <protection locked="0"/>
    </xf>
    <xf numFmtId="0" fontId="2" fillId="0" borderId="7" xfId="13" applyFont="1" applyBorder="1" applyAlignment="1" applyProtection="1">
      <alignment horizontal="center" vertical="center" wrapText="1"/>
      <protection locked="0"/>
    </xf>
    <xf numFmtId="0" fontId="2" fillId="0" borderId="7" xfId="9" applyFont="1" applyFill="1" applyBorder="1" applyAlignment="1" applyProtection="1">
      <alignment horizontal="center" vertical="center" wrapText="1"/>
      <protection locked="0"/>
    </xf>
    <xf numFmtId="0" fontId="2" fillId="0" borderId="10" xfId="9" applyFont="1" applyFill="1" applyBorder="1" applyAlignment="1" applyProtection="1">
      <alignment horizontal="center" vertical="center" wrapText="1"/>
      <protection locked="0"/>
    </xf>
    <xf numFmtId="0" fontId="2" fillId="0" borderId="11" xfId="13" applyFont="1" applyBorder="1" applyAlignment="1" applyProtection="1">
      <alignment horizontal="center" vertical="center" wrapText="1"/>
      <protection locked="0"/>
    </xf>
    <xf numFmtId="0" fontId="28" fillId="0" borderId="5" xfId="9" applyFont="1" applyFill="1" applyBorder="1" applyAlignment="1" applyProtection="1">
      <alignment horizontal="center" vertical="center" wrapText="1"/>
      <protection locked="0"/>
    </xf>
    <xf numFmtId="0" fontId="28" fillId="0" borderId="8" xfId="9" applyFont="1" applyFill="1" applyBorder="1" applyAlignment="1" applyProtection="1">
      <alignment horizontal="center" vertical="center" wrapText="1"/>
      <protection locked="0"/>
    </xf>
    <xf numFmtId="0" fontId="28" fillId="0" borderId="6" xfId="9" applyFont="1" applyFill="1" applyBorder="1" applyAlignment="1" applyProtection="1">
      <alignment horizontal="center" vertical="center" wrapText="1"/>
      <protection locked="0"/>
    </xf>
    <xf numFmtId="0" fontId="28" fillId="0" borderId="11" xfId="9" applyFont="1" applyFill="1" applyBorder="1" applyAlignment="1" applyProtection="1">
      <alignment horizontal="center" vertical="center" wrapText="1"/>
      <protection locked="0"/>
    </xf>
    <xf numFmtId="0" fontId="2" fillId="0" borderId="5" xfId="13" applyFont="1" applyFill="1" applyBorder="1" applyAlignment="1" applyProtection="1">
      <alignment horizontal="center" vertical="center" wrapText="1"/>
      <protection locked="0"/>
    </xf>
    <xf numFmtId="0" fontId="2" fillId="0" borderId="8" xfId="13" applyFont="1" applyFill="1" applyBorder="1" applyAlignment="1" applyProtection="1">
      <alignment horizontal="center" vertical="center" wrapText="1"/>
      <protection locked="0"/>
    </xf>
    <xf numFmtId="0" fontId="2" fillId="0" borderId="4" xfId="13" applyFont="1" applyFill="1" applyBorder="1" applyAlignment="1" applyProtection="1">
      <alignment horizontal="center" vertical="center" wrapText="1"/>
      <protection locked="0"/>
    </xf>
    <xf numFmtId="0" fontId="2" fillId="0" borderId="3" xfId="13" applyFont="1" applyFill="1" applyBorder="1" applyAlignment="1" applyProtection="1">
      <alignment horizontal="center" vertical="center" wrapText="1"/>
      <protection locked="0"/>
    </xf>
    <xf numFmtId="0" fontId="2" fillId="0" borderId="2" xfId="9" applyFont="1" applyBorder="1" applyAlignment="1" applyProtection="1">
      <alignment horizontal="center" vertical="center"/>
      <protection locked="0"/>
    </xf>
    <xf numFmtId="0" fontId="2" fillId="0" borderId="9" xfId="9" applyFont="1" applyBorder="1" applyAlignment="1" applyProtection="1">
      <alignment horizontal="center" vertical="center"/>
      <protection locked="0"/>
    </xf>
    <xf numFmtId="0" fontId="2" fillId="0" borderId="4" xfId="9" applyFont="1" applyBorder="1" applyAlignment="1" applyProtection="1">
      <alignment horizontal="center" vertical="center"/>
      <protection locked="0"/>
    </xf>
    <xf numFmtId="0" fontId="2" fillId="0" borderId="3" xfId="9" applyFont="1" applyBorder="1" applyAlignment="1" applyProtection="1">
      <alignment horizontal="center" vertical="center"/>
      <protection locked="0"/>
    </xf>
    <xf numFmtId="0" fontId="2" fillId="0" borderId="50" xfId="9" applyFont="1" applyFill="1" applyBorder="1" applyAlignment="1" applyProtection="1">
      <alignment horizontal="center" vertical="center" wrapText="1"/>
      <protection locked="0"/>
    </xf>
    <xf numFmtId="1" fontId="2" fillId="12" borderId="15" xfId="0" applyNumberFormat="1" applyFont="1" applyFill="1" applyBorder="1" applyAlignment="1">
      <alignment horizontal="center" vertical="center" wrapText="1"/>
    </xf>
    <xf numFmtId="1" fontId="2" fillId="13" borderId="15" xfId="0" applyNumberFormat="1" applyFont="1" applyFill="1" applyBorder="1" applyAlignment="1">
      <alignment horizontal="center" vertical="center" wrapText="1"/>
    </xf>
    <xf numFmtId="1" fontId="2" fillId="14" borderId="15" xfId="0" applyNumberFormat="1" applyFont="1" applyFill="1" applyBorder="1" applyAlignment="1">
      <alignment horizontal="center" vertical="center" wrapText="1"/>
    </xf>
    <xf numFmtId="1" fontId="2" fillId="15" borderId="15" xfId="0" applyNumberFormat="1" applyFont="1" applyFill="1" applyBorder="1" applyAlignment="1">
      <alignment horizontal="center" vertical="center" wrapText="1"/>
    </xf>
    <xf numFmtId="1" fontId="2" fillId="16" borderId="15" xfId="0" applyNumberFormat="1" applyFont="1" applyFill="1" applyBorder="1" applyAlignment="1">
      <alignment horizontal="center" vertical="center" wrapText="1"/>
    </xf>
    <xf numFmtId="1" fontId="2" fillId="17" borderId="15" xfId="0" applyNumberFormat="1" applyFont="1" applyFill="1" applyBorder="1" applyAlignment="1">
      <alignment horizontal="center" vertical="center" wrapText="1"/>
    </xf>
    <xf numFmtId="1" fontId="2" fillId="17" borderId="16" xfId="0" applyNumberFormat="1" applyFont="1" applyFill="1" applyBorder="1" applyAlignment="1">
      <alignment horizontal="center" vertical="center" wrapText="1"/>
    </xf>
    <xf numFmtId="1" fontId="27" fillId="9" borderId="2" xfId="0" applyNumberFormat="1" applyFont="1" applyFill="1" applyBorder="1" applyAlignment="1">
      <alignment horizontal="center" vertical="center" wrapText="1"/>
    </xf>
    <xf numFmtId="1" fontId="27" fillId="9" borderId="15" xfId="0" applyNumberFormat="1" applyFont="1" applyFill="1" applyBorder="1" applyAlignment="1">
      <alignment horizontal="center" vertical="center" wrapText="1"/>
    </xf>
    <xf numFmtId="0" fontId="48" fillId="10" borderId="33" xfId="0" applyFont="1" applyFill="1" applyBorder="1" applyAlignment="1" applyProtection="1">
      <alignment horizontal="center" vertical="center" wrapText="1"/>
      <protection hidden="1"/>
    </xf>
    <xf numFmtId="0" fontId="32" fillId="10" borderId="33" xfId="0" applyFont="1" applyFill="1" applyBorder="1" applyAlignment="1" applyProtection="1">
      <alignment horizontal="center" vertical="center" wrapText="1"/>
      <protection hidden="1"/>
    </xf>
    <xf numFmtId="0" fontId="32" fillId="10" borderId="37" xfId="0" applyFont="1" applyFill="1" applyBorder="1" applyAlignment="1" applyProtection="1">
      <alignment horizontal="center" vertical="center" wrapText="1"/>
      <protection hidden="1"/>
    </xf>
    <xf numFmtId="0" fontId="32" fillId="0" borderId="18" xfId="0" applyFont="1" applyFill="1" applyBorder="1" applyAlignment="1" applyProtection="1">
      <alignment horizontal="center" vertical="center" wrapText="1"/>
      <protection hidden="1"/>
    </xf>
    <xf numFmtId="0" fontId="32" fillId="0" borderId="19" xfId="0" applyFont="1" applyFill="1" applyBorder="1" applyAlignment="1" applyProtection="1">
      <alignment horizontal="center" vertical="center" wrapText="1"/>
      <protection hidden="1"/>
    </xf>
    <xf numFmtId="0" fontId="40" fillId="9" borderId="6" xfId="0" applyFont="1" applyFill="1" applyBorder="1" applyAlignment="1" applyProtection="1">
      <alignment horizontal="center" vertical="center" wrapText="1"/>
      <protection hidden="1"/>
    </xf>
    <xf numFmtId="0" fontId="3" fillId="9" borderId="2" xfId="0" applyFont="1" applyFill="1" applyBorder="1" applyAlignment="1" applyProtection="1">
      <alignment horizontal="left" vertical="center" wrapText="1"/>
      <protection hidden="1"/>
    </xf>
    <xf numFmtId="0" fontId="3" fillId="9" borderId="4" xfId="0" applyFont="1" applyFill="1" applyBorder="1" applyAlignment="1" applyProtection="1">
      <alignment horizontal="left" vertical="center" wrapText="1"/>
      <protection hidden="1"/>
    </xf>
    <xf numFmtId="0" fontId="28" fillId="0" borderId="17" xfId="9" applyFont="1" applyFill="1" applyBorder="1" applyAlignment="1" applyProtection="1">
      <alignment horizontal="center" vertical="center" wrapText="1"/>
      <protection locked="0"/>
    </xf>
    <xf numFmtId="0" fontId="28" fillId="0" borderId="10" xfId="9" applyFont="1" applyFill="1" applyBorder="1" applyAlignment="1" applyProtection="1">
      <alignment horizontal="center" vertical="center" wrapText="1"/>
      <protection locked="0"/>
    </xf>
    <xf numFmtId="0" fontId="2" fillId="0" borderId="65" xfId="8" applyFont="1" applyFill="1" applyBorder="1" applyAlignment="1" applyProtection="1">
      <alignment horizontal="center" vertical="center" wrapText="1"/>
      <protection locked="0"/>
    </xf>
    <xf numFmtId="0" fontId="28" fillId="0" borderId="13" xfId="9" applyFont="1" applyFill="1" applyBorder="1" applyAlignment="1" applyProtection="1">
      <alignment horizontal="center" vertical="center" wrapText="1"/>
      <protection locked="0"/>
    </xf>
    <xf numFmtId="0" fontId="28" fillId="0" borderId="12" xfId="9" applyFont="1" applyFill="1" applyBorder="1" applyAlignment="1" applyProtection="1">
      <alignment horizontal="center" vertical="center" wrapText="1"/>
      <protection locked="0"/>
    </xf>
    <xf numFmtId="0" fontId="7" fillId="9" borderId="16" xfId="0" applyFont="1" applyFill="1" applyBorder="1" applyAlignment="1">
      <alignment horizontal="center" vertical="center"/>
    </xf>
    <xf numFmtId="1" fontId="27" fillId="14" borderId="15" xfId="0" applyNumberFormat="1" applyFont="1" applyFill="1" applyBorder="1" applyAlignment="1">
      <alignment horizontal="center" vertical="center" wrapText="1"/>
    </xf>
    <xf numFmtId="1" fontId="27" fillId="12" borderId="15" xfId="0" applyNumberFormat="1" applyFont="1" applyFill="1" applyBorder="1" applyAlignment="1">
      <alignment horizontal="center" vertical="center" wrapText="1"/>
    </xf>
    <xf numFmtId="1" fontId="27" fillId="13" borderId="15" xfId="0" applyNumberFormat="1" applyFont="1" applyFill="1" applyBorder="1" applyAlignment="1">
      <alignment horizontal="center" vertical="center" wrapText="1"/>
    </xf>
    <xf numFmtId="0" fontId="32" fillId="11" borderId="9" xfId="0" applyFont="1" applyFill="1" applyBorder="1" applyAlignment="1" applyProtection="1">
      <alignment horizontal="center" vertical="center"/>
      <protection hidden="1"/>
    </xf>
    <xf numFmtId="0" fontId="32" fillId="10" borderId="9" xfId="0" applyFont="1" applyFill="1" applyBorder="1" applyAlignment="1" applyProtection="1">
      <alignment horizontal="center" vertical="center" wrapText="1"/>
      <protection hidden="1"/>
    </xf>
    <xf numFmtId="0" fontId="7" fillId="18" borderId="2" xfId="0" applyFont="1" applyFill="1" applyBorder="1" applyAlignment="1">
      <alignment horizontal="center" vertical="center"/>
    </xf>
    <xf numFmtId="0" fontId="27" fillId="11" borderId="52" xfId="0" applyFont="1" applyFill="1" applyBorder="1" applyAlignment="1" applyProtection="1">
      <alignment vertical="center" wrapText="1"/>
      <protection hidden="1"/>
    </xf>
    <xf numFmtId="0" fontId="32" fillId="11" borderId="52" xfId="0" applyFont="1" applyFill="1" applyBorder="1" applyAlignment="1" applyProtection="1">
      <alignment vertical="center"/>
      <protection locked="0"/>
    </xf>
    <xf numFmtId="0" fontId="32" fillId="11" borderId="33" xfId="0" applyFont="1" applyFill="1" applyBorder="1" applyAlignment="1" applyProtection="1">
      <alignment vertical="center"/>
      <protection locked="0"/>
    </xf>
    <xf numFmtId="0" fontId="2" fillId="0" borderId="5"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7" xfId="0" applyFont="1" applyBorder="1" applyAlignment="1">
      <alignment horizontal="left" vertical="center" wrapText="1"/>
    </xf>
    <xf numFmtId="0" fontId="2" fillId="0" borderId="17"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0" borderId="38" xfId="0" applyFont="1" applyBorder="1" applyAlignment="1">
      <alignment horizontal="center" vertical="center"/>
    </xf>
    <xf numFmtId="0" fontId="2" fillId="0" borderId="13" xfId="0" applyFont="1" applyBorder="1" applyAlignment="1">
      <alignment horizontal="left" vertical="center" wrapText="1"/>
    </xf>
    <xf numFmtId="0" fontId="2" fillId="0" borderId="6" xfId="0" applyFont="1" applyBorder="1" applyAlignment="1" applyProtection="1">
      <alignment horizontal="left" vertical="center" wrapText="1"/>
    </xf>
    <xf numFmtId="0" fontId="0"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Font="1" applyAlignment="1">
      <alignment horizontal="center" vertical="center"/>
    </xf>
    <xf numFmtId="0" fontId="33" fillId="0" borderId="0" xfId="0" applyFont="1" applyAlignment="1" applyProtection="1">
      <alignment horizontal="left"/>
    </xf>
    <xf numFmtId="0" fontId="30" fillId="0" borderId="0" xfId="0" quotePrefix="1" applyFont="1" applyAlignment="1" applyProtection="1">
      <alignment horizontal="left" vertical="center" wrapText="1"/>
    </xf>
    <xf numFmtId="0" fontId="25" fillId="0" borderId="15" xfId="9" applyFont="1" applyBorder="1" applyAlignment="1" applyProtection="1">
      <alignment horizontal="center" vertical="center"/>
      <protection locked="0"/>
    </xf>
    <xf numFmtId="0" fontId="25" fillId="0" borderId="52" xfId="9" applyFont="1" applyBorder="1" applyAlignment="1" applyProtection="1">
      <alignment horizontal="center" vertical="center"/>
      <protection locked="0"/>
    </xf>
    <xf numFmtId="0" fontId="25" fillId="0" borderId="56" xfId="9" applyFont="1" applyBorder="1" applyAlignment="1" applyProtection="1">
      <alignment horizontal="center" vertical="center"/>
      <protection locked="0"/>
    </xf>
    <xf numFmtId="0" fontId="2" fillId="0" borderId="51" xfId="9" applyFont="1" applyBorder="1" applyAlignment="1" applyProtection="1">
      <alignment horizontal="left" vertical="center"/>
      <protection locked="0"/>
    </xf>
    <xf numFmtId="0" fontId="2" fillId="0" borderId="35" xfId="9" applyFont="1" applyBorder="1" applyAlignment="1" applyProtection="1">
      <alignment horizontal="left" vertical="center"/>
      <protection locked="0"/>
    </xf>
    <xf numFmtId="0" fontId="2" fillId="0" borderId="58" xfId="9" applyFont="1" applyBorder="1" applyAlignment="1" applyProtection="1">
      <alignment horizontal="left" vertical="center"/>
      <protection locked="0"/>
    </xf>
    <xf numFmtId="0" fontId="2" fillId="0" borderId="15" xfId="9" quotePrefix="1" applyFont="1" applyBorder="1" applyAlignment="1" applyProtection="1">
      <alignment horizontal="left" vertical="center"/>
      <protection locked="0"/>
    </xf>
    <xf numFmtId="0" fontId="2" fillId="0" borderId="52" xfId="9" quotePrefix="1" applyFont="1" applyBorder="1" applyAlignment="1" applyProtection="1">
      <alignment horizontal="left" vertical="center"/>
      <protection locked="0"/>
    </xf>
    <xf numFmtId="0" fontId="2" fillId="0" borderId="56" xfId="9" quotePrefix="1" applyFont="1" applyBorder="1" applyAlignment="1" applyProtection="1">
      <alignment horizontal="left" vertical="center"/>
      <protection locked="0"/>
    </xf>
    <xf numFmtId="0" fontId="41" fillId="0" borderId="2" xfId="9" applyFont="1" applyFill="1" applyBorder="1" applyAlignment="1" applyProtection="1">
      <alignment horizontal="center" vertical="center" wrapText="1"/>
      <protection locked="0"/>
    </xf>
    <xf numFmtId="0" fontId="2" fillId="0" borderId="6" xfId="9" applyFont="1" applyBorder="1" applyAlignment="1" applyProtection="1">
      <alignment horizontal="left" vertical="center"/>
      <protection locked="0"/>
    </xf>
    <xf numFmtId="0" fontId="41" fillId="0" borderId="15" xfId="9" applyFont="1" applyFill="1" applyBorder="1" applyAlignment="1" applyProtection="1">
      <alignment horizontal="center" vertical="center" wrapText="1"/>
      <protection locked="0"/>
    </xf>
    <xf numFmtId="0" fontId="41" fillId="0" borderId="52" xfId="9" applyFont="1" applyFill="1" applyBorder="1" applyAlignment="1" applyProtection="1">
      <alignment horizontal="center" vertical="center" wrapText="1"/>
      <protection locked="0"/>
    </xf>
    <xf numFmtId="0" fontId="41" fillId="0" borderId="56" xfId="9" applyFont="1" applyFill="1" applyBorder="1" applyAlignment="1" applyProtection="1">
      <alignment horizontal="center" vertical="center" wrapText="1"/>
      <protection locked="0"/>
    </xf>
    <xf numFmtId="0" fontId="2" fillId="0" borderId="60" xfId="9" quotePrefix="1" applyFont="1" applyBorder="1" applyAlignment="1" applyProtection="1">
      <alignment horizontal="center" vertical="center"/>
      <protection locked="0"/>
    </xf>
    <xf numFmtId="0" fontId="2" fillId="0" borderId="52" xfId="9" quotePrefix="1" applyFont="1" applyBorder="1" applyAlignment="1" applyProtection="1">
      <alignment horizontal="center" vertical="center"/>
      <protection locked="0"/>
    </xf>
    <xf numFmtId="0" fontId="2" fillId="0" borderId="56" xfId="9" quotePrefix="1" applyFont="1" applyBorder="1" applyAlignment="1" applyProtection="1">
      <alignment horizontal="center" vertical="center"/>
      <protection locked="0"/>
    </xf>
    <xf numFmtId="0" fontId="6" fillId="21" borderId="2" xfId="0" applyFont="1" applyFill="1" applyBorder="1" applyAlignment="1" applyProtection="1">
      <alignment horizontal="center" vertical="center"/>
      <protection locked="0"/>
    </xf>
    <xf numFmtId="0" fontId="32" fillId="11" borderId="18" xfId="9" applyFont="1" applyFill="1" applyBorder="1" applyAlignment="1" applyProtection="1">
      <alignment horizontal="center" vertical="center" wrapText="1"/>
    </xf>
    <xf numFmtId="0" fontId="32" fillId="11" borderId="2" xfId="9" applyFont="1" applyFill="1" applyBorder="1" applyAlignment="1" applyProtection="1">
      <alignment horizontal="center" vertical="center" wrapText="1"/>
    </xf>
    <xf numFmtId="0" fontId="32" fillId="11" borderId="2" xfId="0" applyFont="1" applyFill="1" applyBorder="1" applyAlignment="1" applyProtection="1">
      <alignment horizontal="left" vertical="center" wrapText="1"/>
      <protection hidden="1"/>
    </xf>
    <xf numFmtId="0" fontId="7"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center" vertical="center" wrapText="1"/>
      <protection locked="0"/>
    </xf>
    <xf numFmtId="0" fontId="2" fillId="10" borderId="18" xfId="11" applyFont="1" applyFill="1" applyBorder="1" applyAlignment="1" applyProtection="1">
      <alignment horizontal="left" vertical="center" wrapText="1"/>
      <protection hidden="1"/>
    </xf>
    <xf numFmtId="0" fontId="2" fillId="10" borderId="2" xfId="11" applyFont="1" applyFill="1" applyBorder="1" applyAlignment="1" applyProtection="1">
      <alignment horizontal="left" vertical="center" wrapText="1"/>
      <protection hidden="1"/>
    </xf>
    <xf numFmtId="0" fontId="42" fillId="0" borderId="26" xfId="2" applyFont="1" applyFill="1" applyBorder="1" applyAlignment="1" applyProtection="1">
      <alignment horizontal="center" vertical="center" wrapText="1"/>
    </xf>
    <xf numFmtId="0" fontId="32" fillId="0" borderId="2" xfId="0" applyFont="1" applyFill="1" applyBorder="1" applyAlignment="1" applyProtection="1">
      <alignment horizontal="left" vertical="center" wrapText="1"/>
      <protection hidden="1"/>
    </xf>
    <xf numFmtId="0" fontId="27" fillId="0" borderId="2" xfId="0" applyFont="1" applyFill="1" applyBorder="1" applyAlignment="1" applyProtection="1">
      <alignment horizontal="left" vertical="center" wrapText="1"/>
      <protection hidden="1"/>
    </xf>
    <xf numFmtId="0" fontId="27" fillId="0" borderId="9" xfId="0" applyFont="1" applyFill="1" applyBorder="1" applyAlignment="1" applyProtection="1">
      <alignment horizontal="left" vertical="center" wrapText="1"/>
      <protection hidden="1"/>
    </xf>
    <xf numFmtId="0" fontId="0" fillId="0" borderId="0" xfId="0" applyBorder="1" applyAlignment="1">
      <alignment horizontal="center"/>
    </xf>
    <xf numFmtId="0" fontId="40" fillId="11" borderId="20" xfId="0" applyFont="1" applyFill="1" applyBorder="1" applyAlignment="1" applyProtection="1">
      <alignment horizontal="center" vertical="center" wrapText="1"/>
      <protection hidden="1"/>
    </xf>
    <xf numFmtId="0" fontId="40" fillId="11" borderId="6" xfId="0" applyFont="1" applyFill="1" applyBorder="1" applyAlignment="1" applyProtection="1">
      <alignment horizontal="center" vertical="center" wrapText="1"/>
      <protection hidden="1"/>
    </xf>
    <xf numFmtId="0" fontId="39" fillId="0" borderId="44" xfId="14" applyFont="1" applyFill="1" applyBorder="1" applyAlignment="1" applyProtection="1">
      <alignment horizontal="center" vertical="center" wrapText="1"/>
    </xf>
    <xf numFmtId="0" fontId="30" fillId="0" borderId="17" xfId="0" applyFont="1" applyFill="1" applyBorder="1"/>
    <xf numFmtId="0" fontId="30" fillId="0" borderId="45" xfId="0" applyFont="1" applyFill="1" applyBorder="1"/>
    <xf numFmtId="164" fontId="7" fillId="3" borderId="2" xfId="0" applyNumberFormat="1" applyFont="1" applyFill="1" applyBorder="1" applyAlignment="1" applyProtection="1">
      <alignment horizontal="center" vertical="center"/>
      <protection locked="0"/>
    </xf>
    <xf numFmtId="164" fontId="7" fillId="3" borderId="9" xfId="0" applyNumberFormat="1" applyFont="1" applyFill="1" applyBorder="1" applyAlignment="1" applyProtection="1">
      <alignment horizontal="center" vertical="center"/>
      <protection locked="0"/>
    </xf>
    <xf numFmtId="9" fontId="32" fillId="11" borderId="6" xfId="22" applyFont="1" applyFill="1" applyBorder="1" applyAlignment="1" applyProtection="1">
      <alignment horizontal="left" vertical="center" wrapText="1"/>
    </xf>
    <xf numFmtId="0" fontId="32" fillId="11" borderId="6" xfId="0" applyFont="1" applyFill="1" applyBorder="1" applyAlignment="1" applyProtection="1">
      <alignment horizontal="center" vertical="center"/>
    </xf>
    <xf numFmtId="164" fontId="32" fillId="11" borderId="6" xfId="0" applyNumberFormat="1" applyFont="1" applyFill="1" applyBorder="1" applyAlignment="1" applyProtection="1">
      <alignment horizontal="center" vertical="center" wrapText="1"/>
    </xf>
    <xf numFmtId="0" fontId="32" fillId="11" borderId="35" xfId="14" applyFont="1" applyFill="1" applyBorder="1" applyAlignment="1" applyProtection="1">
      <alignment horizontal="left" vertical="center" wrapText="1"/>
    </xf>
    <xf numFmtId="0" fontId="32" fillId="11" borderId="50" xfId="14" applyFont="1" applyFill="1" applyBorder="1" applyAlignment="1" applyProtection="1">
      <alignment horizontal="left" vertical="center" wrapText="1"/>
    </xf>
    <xf numFmtId="0" fontId="32" fillId="11" borderId="6" xfId="0" applyFont="1" applyFill="1" applyBorder="1" applyAlignment="1" applyProtection="1">
      <alignment horizontal="left" vertical="center" wrapText="1"/>
    </xf>
    <xf numFmtId="0" fontId="32" fillId="11" borderId="6" xfId="0" applyFont="1" applyFill="1" applyBorder="1" applyAlignment="1" applyProtection="1">
      <alignment horizontal="left" vertical="center"/>
    </xf>
    <xf numFmtId="9" fontId="32" fillId="11" borderId="6" xfId="22" applyFont="1" applyFill="1" applyBorder="1" applyAlignment="1" applyProtection="1">
      <alignment horizontal="center" vertical="center" wrapText="1"/>
    </xf>
    <xf numFmtId="1" fontId="32" fillId="11" borderId="2" xfId="22"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protection locked="0"/>
    </xf>
    <xf numFmtId="9" fontId="32" fillId="11" borderId="11" xfId="22" applyFont="1" applyFill="1" applyBorder="1" applyAlignment="1" applyProtection="1">
      <alignment horizontal="left" vertical="center" wrapText="1"/>
    </xf>
    <xf numFmtId="164" fontId="2" fillId="3" borderId="15" xfId="0" applyNumberFormat="1" applyFont="1" applyFill="1" applyBorder="1" applyAlignment="1" applyProtection="1">
      <alignment horizontal="center" vertical="center"/>
      <protection locked="0"/>
    </xf>
    <xf numFmtId="164" fontId="2" fillId="3" borderId="52" xfId="0" applyNumberFormat="1" applyFont="1" applyFill="1" applyBorder="1" applyAlignment="1" applyProtection="1">
      <alignment horizontal="center" vertical="center"/>
      <protection locked="0"/>
    </xf>
    <xf numFmtId="164" fontId="2" fillId="3" borderId="56" xfId="0" applyNumberFormat="1" applyFont="1" applyFill="1" applyBorder="1" applyAlignment="1" applyProtection="1">
      <alignment horizontal="center" vertical="center"/>
      <protection locked="0"/>
    </xf>
    <xf numFmtId="164" fontId="7" fillId="3" borderId="15" xfId="0" applyNumberFormat="1" applyFont="1" applyFill="1" applyBorder="1" applyAlignment="1" applyProtection="1">
      <alignment horizontal="center" vertical="center"/>
      <protection locked="0"/>
    </xf>
    <xf numFmtId="164" fontId="7" fillId="3" borderId="52" xfId="0" applyNumberFormat="1" applyFont="1" applyFill="1" applyBorder="1" applyAlignment="1" applyProtection="1">
      <alignment horizontal="center" vertical="center"/>
      <protection locked="0"/>
    </xf>
    <xf numFmtId="164" fontId="7" fillId="3" borderId="56" xfId="0" applyNumberFormat="1" applyFont="1" applyFill="1" applyBorder="1" applyAlignment="1" applyProtection="1">
      <alignment horizontal="center" vertical="center"/>
      <protection locked="0"/>
    </xf>
    <xf numFmtId="0" fontId="6" fillId="21" borderId="2" xfId="0" applyFont="1" applyFill="1" applyBorder="1" applyAlignment="1" applyProtection="1">
      <alignment horizontal="left" vertical="center"/>
      <protection locked="0"/>
    </xf>
    <xf numFmtId="0" fontId="32" fillId="11" borderId="2" xfId="0" applyFont="1" applyFill="1" applyBorder="1" applyAlignment="1" applyProtection="1">
      <alignment horizontal="left" vertical="center" wrapText="1"/>
    </xf>
    <xf numFmtId="164" fontId="7" fillId="3" borderId="2" xfId="0" applyNumberFormat="1" applyFont="1" applyFill="1" applyBorder="1" applyAlignment="1" applyProtection="1">
      <alignment horizontal="center" vertical="center" wrapText="1"/>
      <protection locked="0"/>
    </xf>
    <xf numFmtId="0" fontId="32" fillId="11" borderId="49" xfId="11" applyFont="1" applyFill="1" applyBorder="1" applyAlignment="1" applyProtection="1">
      <alignment horizontal="center" vertical="center" textRotation="90" wrapText="1"/>
      <protection hidden="1"/>
    </xf>
    <xf numFmtId="0" fontId="32" fillId="11" borderId="44" xfId="11" applyFont="1" applyFill="1" applyBorder="1" applyAlignment="1" applyProtection="1">
      <alignment horizontal="center" vertical="center" textRotation="90" wrapText="1"/>
      <protection hidden="1"/>
    </xf>
    <xf numFmtId="0" fontId="32" fillId="11" borderId="47" xfId="11" applyFont="1" applyFill="1" applyBorder="1" applyAlignment="1" applyProtection="1">
      <alignment horizontal="center" vertical="center" textRotation="90" wrapText="1"/>
      <protection hidden="1"/>
    </xf>
    <xf numFmtId="1" fontId="32" fillId="0" borderId="32" xfId="18" applyNumberFormat="1" applyFont="1" applyFill="1" applyBorder="1" applyAlignment="1" applyProtection="1">
      <alignment horizontal="left" vertical="center" wrapText="1"/>
      <protection locked="0"/>
    </xf>
    <xf numFmtId="1" fontId="32" fillId="0" borderId="28" xfId="18" applyNumberFormat="1" applyFont="1" applyFill="1" applyBorder="1" applyAlignment="1" applyProtection="1">
      <alignment horizontal="left" vertical="center" wrapText="1"/>
      <protection locked="0"/>
    </xf>
    <xf numFmtId="1" fontId="3" fillId="0" borderId="26" xfId="18" applyNumberFormat="1" applyFont="1" applyFill="1" applyBorder="1" applyAlignment="1" applyProtection="1">
      <alignment horizontal="left" vertical="top" wrapText="1"/>
      <protection locked="0"/>
    </xf>
    <xf numFmtId="1" fontId="3" fillId="0" borderId="48" xfId="18" applyNumberFormat="1" applyFont="1" applyFill="1" applyBorder="1" applyAlignment="1" applyProtection="1">
      <alignment horizontal="left" vertical="top" wrapText="1"/>
      <protection locked="0"/>
    </xf>
    <xf numFmtId="0" fontId="32" fillId="11" borderId="57" xfId="0" applyFont="1" applyFill="1" applyBorder="1" applyAlignment="1" applyProtection="1">
      <alignment horizontal="left" vertical="center" wrapText="1"/>
      <protection hidden="1"/>
    </xf>
    <xf numFmtId="0" fontId="32" fillId="11" borderId="59" xfId="0" applyFont="1" applyFill="1" applyBorder="1" applyAlignment="1" applyProtection="1">
      <alignment horizontal="left" vertical="center" wrapText="1"/>
      <protection hidden="1"/>
    </xf>
    <xf numFmtId="0" fontId="32" fillId="11" borderId="26" xfId="0" applyFont="1" applyFill="1" applyBorder="1" applyAlignment="1" applyProtection="1">
      <alignment horizontal="left" vertical="center" wrapText="1"/>
      <protection hidden="1"/>
    </xf>
    <xf numFmtId="0" fontId="32" fillId="11" borderId="47" xfId="0" applyFont="1" applyFill="1" applyBorder="1" applyAlignment="1" applyProtection="1">
      <alignment horizontal="left" vertical="center" wrapText="1"/>
      <protection hidden="1"/>
    </xf>
    <xf numFmtId="9" fontId="32" fillId="11" borderId="2" xfId="18" applyFont="1" applyFill="1" applyBorder="1" applyAlignment="1" applyProtection="1">
      <alignment horizontal="left" vertical="center" wrapText="1"/>
    </xf>
    <xf numFmtId="0" fontId="39" fillId="0" borderId="26" xfId="14" applyFont="1" applyFill="1" applyBorder="1" applyAlignment="1" applyProtection="1">
      <alignment horizontal="center" vertical="center" wrapText="1"/>
    </xf>
    <xf numFmtId="0" fontId="40" fillId="0" borderId="26" xfId="0" applyFont="1" applyFill="1" applyBorder="1" applyAlignment="1">
      <alignment horizontal="center" vertical="center"/>
    </xf>
    <xf numFmtId="0" fontId="32" fillId="11" borderId="2" xfId="11" applyFont="1" applyFill="1" applyBorder="1" applyAlignment="1" applyProtection="1">
      <alignment horizontal="center" vertical="center"/>
    </xf>
    <xf numFmtId="0" fontId="32" fillId="11" borderId="9" xfId="11" applyFont="1" applyFill="1" applyBorder="1" applyAlignment="1" applyProtection="1">
      <alignment horizontal="center" vertical="center"/>
    </xf>
    <xf numFmtId="0" fontId="2" fillId="3" borderId="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164" fontId="7" fillId="3" borderId="33" xfId="0" applyNumberFormat="1" applyFont="1" applyFill="1" applyBorder="1" applyAlignment="1" applyProtection="1">
      <alignment horizontal="center" vertical="center"/>
      <protection locked="0"/>
    </xf>
    <xf numFmtId="1" fontId="32" fillId="11" borderId="52" xfId="22" applyNumberFormat="1" applyFont="1" applyFill="1" applyBorder="1" applyAlignment="1" applyProtection="1">
      <alignment horizontal="center" vertical="center"/>
    </xf>
    <xf numFmtId="1" fontId="32" fillId="11" borderId="56" xfId="22" applyNumberFormat="1" applyFont="1" applyFill="1" applyBorder="1" applyAlignment="1" applyProtection="1">
      <alignment horizontal="center" vertical="center"/>
    </xf>
    <xf numFmtId="0" fontId="7" fillId="3" borderId="15" xfId="0" applyFont="1" applyFill="1" applyBorder="1" applyAlignment="1" applyProtection="1">
      <alignment horizontal="left" vertical="center"/>
      <protection locked="0"/>
    </xf>
    <xf numFmtId="0" fontId="7" fillId="3" borderId="52" xfId="0" applyFont="1" applyFill="1" applyBorder="1" applyAlignment="1" applyProtection="1">
      <alignment horizontal="left" vertical="center"/>
      <protection locked="0"/>
    </xf>
    <xf numFmtId="0" fontId="7" fillId="3" borderId="56" xfId="0" applyFont="1" applyFill="1" applyBorder="1" applyAlignment="1" applyProtection="1">
      <alignment horizontal="left" vertical="center"/>
      <protection locked="0"/>
    </xf>
    <xf numFmtId="0" fontId="39" fillId="0" borderId="0" xfId="14" applyFont="1" applyFill="1" applyBorder="1" applyAlignment="1" applyProtection="1">
      <alignment horizontal="left" vertical="center" wrapText="1"/>
    </xf>
    <xf numFmtId="0" fontId="27" fillId="11" borderId="15" xfId="0" applyFont="1" applyFill="1" applyBorder="1" applyAlignment="1" applyProtection="1">
      <alignment horizontal="left" vertical="center" wrapText="1"/>
      <protection locked="0"/>
    </xf>
    <xf numFmtId="0" fontId="27" fillId="11" borderId="52" xfId="0" applyFont="1" applyFill="1" applyBorder="1" applyAlignment="1" applyProtection="1">
      <alignment horizontal="left" vertical="center" wrapText="1"/>
      <protection locked="0"/>
    </xf>
    <xf numFmtId="0" fontId="27" fillId="11" borderId="56" xfId="0" applyFont="1" applyFill="1" applyBorder="1" applyAlignment="1" applyProtection="1">
      <alignment horizontal="left" vertical="center" wrapText="1"/>
      <protection locked="0"/>
    </xf>
    <xf numFmtId="0" fontId="40" fillId="11" borderId="62" xfId="0" applyFont="1" applyFill="1" applyBorder="1" applyAlignment="1" applyProtection="1">
      <alignment horizontal="left" vertical="center" wrapText="1"/>
      <protection hidden="1"/>
    </xf>
    <xf numFmtId="0" fontId="40" fillId="11" borderId="63" xfId="0" applyFont="1" applyFill="1" applyBorder="1" applyAlignment="1" applyProtection="1">
      <alignment horizontal="left" vertical="center" wrapText="1"/>
      <protection hidden="1"/>
    </xf>
    <xf numFmtId="0" fontId="27" fillId="3" borderId="2" xfId="0" applyFont="1" applyFill="1" applyBorder="1" applyAlignment="1" applyProtection="1">
      <alignment horizontal="left" vertical="center" wrapText="1"/>
      <protection hidden="1"/>
    </xf>
    <xf numFmtId="0" fontId="27" fillId="0" borderId="2" xfId="0" applyFont="1" applyBorder="1" applyProtection="1">
      <protection hidden="1"/>
    </xf>
    <xf numFmtId="0" fontId="32" fillId="11" borderId="60" xfId="0" applyFont="1" applyFill="1" applyBorder="1" applyAlignment="1" applyProtection="1">
      <alignment horizontal="left" wrapText="1"/>
      <protection hidden="1"/>
    </xf>
    <xf numFmtId="0" fontId="32" fillId="11" borderId="52" xfId="0" applyFont="1" applyFill="1" applyBorder="1" applyAlignment="1" applyProtection="1">
      <alignment horizontal="left" wrapText="1"/>
      <protection hidden="1"/>
    </xf>
    <xf numFmtId="0" fontId="32" fillId="11" borderId="56" xfId="0" applyFont="1" applyFill="1" applyBorder="1" applyAlignment="1" applyProtection="1">
      <alignment horizontal="left" wrapText="1"/>
      <protection hidden="1"/>
    </xf>
    <xf numFmtId="0" fontId="32" fillId="11" borderId="60" xfId="11" applyFont="1" applyFill="1" applyBorder="1" applyAlignment="1" applyProtection="1">
      <alignment horizontal="left" vertical="center" wrapText="1"/>
      <protection hidden="1"/>
    </xf>
    <xf numFmtId="0" fontId="32" fillId="11" borderId="52" xfId="11" applyFont="1" applyFill="1" applyBorder="1" applyAlignment="1" applyProtection="1">
      <alignment horizontal="left" vertical="center" wrapText="1"/>
      <protection hidden="1"/>
    </xf>
    <xf numFmtId="0" fontId="32" fillId="11" borderId="56" xfId="11" applyFont="1" applyFill="1" applyBorder="1" applyAlignment="1" applyProtection="1">
      <alignment horizontal="left" vertical="center" wrapText="1"/>
      <protection hidden="1"/>
    </xf>
    <xf numFmtId="0" fontId="32" fillId="11" borderId="66" xfId="0" applyFont="1" applyFill="1" applyBorder="1" applyAlignment="1" applyProtection="1">
      <alignment horizontal="center" vertical="center" wrapText="1"/>
      <protection hidden="1"/>
    </xf>
    <xf numFmtId="0" fontId="32" fillId="11" borderId="32" xfId="0" applyFont="1" applyFill="1" applyBorder="1" applyAlignment="1" applyProtection="1">
      <alignment horizontal="center" vertical="center" wrapText="1"/>
      <protection hidden="1"/>
    </xf>
    <xf numFmtId="0" fontId="32" fillId="11" borderId="28" xfId="0" applyFont="1" applyFill="1" applyBorder="1" applyAlignment="1" applyProtection="1">
      <alignment horizontal="center" vertical="center" wrapText="1"/>
      <protection hidden="1"/>
    </xf>
    <xf numFmtId="0" fontId="20" fillId="5" borderId="60" xfId="0" applyFont="1" applyFill="1" applyBorder="1" applyAlignment="1" applyProtection="1">
      <alignment horizontal="left" wrapText="1"/>
      <protection hidden="1"/>
    </xf>
    <xf numFmtId="0" fontId="20" fillId="5" borderId="52" xfId="0" applyFont="1" applyFill="1" applyBorder="1" applyAlignment="1" applyProtection="1">
      <alignment horizontal="left" wrapText="1"/>
      <protection hidden="1"/>
    </xf>
    <xf numFmtId="0" fontId="20" fillId="5" borderId="33" xfId="0" applyFont="1" applyFill="1" applyBorder="1" applyAlignment="1" applyProtection="1">
      <alignment horizontal="left" wrapText="1"/>
      <protection hidden="1"/>
    </xf>
    <xf numFmtId="0" fontId="43" fillId="0" borderId="68" xfId="0" applyFont="1" applyFill="1" applyBorder="1" applyAlignment="1" applyProtection="1">
      <alignment horizontal="center" vertical="center" wrapText="1"/>
      <protection hidden="1"/>
    </xf>
    <xf numFmtId="0" fontId="43" fillId="0" borderId="63" xfId="0" applyFont="1" applyFill="1" applyBorder="1" applyAlignment="1" applyProtection="1">
      <alignment horizontal="center" vertical="center" wrapText="1"/>
      <protection hidden="1"/>
    </xf>
    <xf numFmtId="0" fontId="43" fillId="0" borderId="64" xfId="0" applyFont="1" applyFill="1" applyBorder="1" applyAlignment="1" applyProtection="1">
      <alignment horizontal="center" vertical="center" wrapText="1"/>
      <protection hidden="1"/>
    </xf>
    <xf numFmtId="164" fontId="2" fillId="0" borderId="15" xfId="0" applyNumberFormat="1" applyFont="1" applyFill="1" applyBorder="1" applyAlignment="1" applyProtection="1">
      <alignment horizontal="center" vertical="center"/>
      <protection locked="0"/>
    </xf>
    <xf numFmtId="164" fontId="2" fillId="0" borderId="52" xfId="0" applyNumberFormat="1" applyFont="1" applyFill="1" applyBorder="1" applyAlignment="1" applyProtection="1">
      <alignment horizontal="center" vertical="center"/>
      <protection locked="0"/>
    </xf>
    <xf numFmtId="164" fontId="2" fillId="0" borderId="33" xfId="0" applyNumberFormat="1" applyFont="1" applyFill="1" applyBorder="1" applyAlignment="1" applyProtection="1">
      <alignment horizontal="center" vertical="center"/>
      <protection locked="0"/>
    </xf>
    <xf numFmtId="0" fontId="32" fillId="11" borderId="15" xfId="0" applyFont="1" applyFill="1" applyBorder="1" applyAlignment="1" applyProtection="1">
      <alignment horizontal="left" vertical="center" wrapText="1"/>
      <protection hidden="1"/>
    </xf>
    <xf numFmtId="0" fontId="32" fillId="11" borderId="52" xfId="0" applyFont="1" applyFill="1" applyBorder="1" applyAlignment="1" applyProtection="1">
      <alignment horizontal="left" vertical="center" wrapText="1"/>
      <protection hidden="1"/>
    </xf>
    <xf numFmtId="0" fontId="32" fillId="11" borderId="33" xfId="0" applyFont="1" applyFill="1" applyBorder="1" applyAlignment="1" applyProtection="1">
      <alignment horizontal="left" vertical="center" wrapText="1"/>
      <protection hidden="1"/>
    </xf>
    <xf numFmtId="0" fontId="3" fillId="0" borderId="15" xfId="0" applyNumberFormat="1" applyFont="1" applyFill="1" applyBorder="1" applyAlignment="1" applyProtection="1">
      <alignment horizontal="center" vertical="center"/>
      <protection locked="0"/>
    </xf>
    <xf numFmtId="0" fontId="3" fillId="0" borderId="52" xfId="0" applyNumberFormat="1" applyFont="1" applyFill="1" applyBorder="1" applyAlignment="1" applyProtection="1">
      <alignment horizontal="center" vertical="center"/>
      <protection locked="0"/>
    </xf>
    <xf numFmtId="0" fontId="3" fillId="0" borderId="33" xfId="0" applyNumberFormat="1" applyFont="1" applyFill="1" applyBorder="1" applyAlignment="1" applyProtection="1">
      <alignment horizontal="center" vertical="center"/>
      <protection locked="0"/>
    </xf>
    <xf numFmtId="0" fontId="32" fillId="11" borderId="60" xfId="12" applyFont="1" applyFill="1" applyBorder="1" applyAlignment="1" applyProtection="1">
      <alignment horizontal="center" vertical="center" wrapText="1"/>
      <protection hidden="1"/>
    </xf>
    <xf numFmtId="0" fontId="32" fillId="11" borderId="52" xfId="12" applyFont="1" applyFill="1" applyBorder="1" applyAlignment="1" applyProtection="1">
      <alignment horizontal="center" vertical="center" wrapText="1"/>
      <protection hidden="1"/>
    </xf>
    <xf numFmtId="0" fontId="32" fillId="11" borderId="56" xfId="12" applyFont="1" applyFill="1" applyBorder="1" applyAlignment="1" applyProtection="1">
      <alignment horizontal="center" vertical="center" wrapText="1"/>
      <protection hidden="1"/>
    </xf>
    <xf numFmtId="9" fontId="32" fillId="11" borderId="15" xfId="18" applyFont="1" applyFill="1" applyBorder="1" applyAlignment="1" applyProtection="1">
      <alignment horizontal="center" vertical="center" wrapText="1"/>
      <protection hidden="1"/>
    </xf>
    <xf numFmtId="9" fontId="32" fillId="11" borderId="52" xfId="18" applyFont="1" applyFill="1" applyBorder="1" applyAlignment="1" applyProtection="1">
      <alignment horizontal="center" vertical="center" wrapText="1"/>
      <protection hidden="1"/>
    </xf>
    <xf numFmtId="9" fontId="32" fillId="11" borderId="56" xfId="18" applyFont="1" applyFill="1" applyBorder="1" applyAlignment="1" applyProtection="1">
      <alignment horizontal="center" vertical="center" wrapText="1"/>
      <protection hidden="1"/>
    </xf>
    <xf numFmtId="0" fontId="32" fillId="11" borderId="60" xfId="0" applyFont="1" applyFill="1" applyBorder="1" applyAlignment="1" applyProtection="1">
      <alignment horizontal="left" vertical="center"/>
      <protection hidden="1"/>
    </xf>
    <xf numFmtId="0" fontId="32" fillId="11" borderId="52" xfId="0" applyFont="1" applyFill="1" applyBorder="1" applyAlignment="1" applyProtection="1">
      <alignment horizontal="left" vertical="center"/>
      <protection hidden="1"/>
    </xf>
    <xf numFmtId="0" fontId="32" fillId="11" borderId="56" xfId="0" applyFont="1" applyFill="1" applyBorder="1" applyAlignment="1" applyProtection="1">
      <alignment horizontal="left" vertical="center"/>
      <protection hidden="1"/>
    </xf>
    <xf numFmtId="0" fontId="2" fillId="0" borderId="52" xfId="11" applyNumberFormat="1" applyFont="1" applyFill="1" applyBorder="1" applyAlignment="1" applyProtection="1">
      <alignment horizontal="left" vertical="center" wrapText="1"/>
      <protection locked="0"/>
    </xf>
    <xf numFmtId="0" fontId="2" fillId="0" borderId="56" xfId="11" applyNumberFormat="1" applyFont="1" applyFill="1" applyBorder="1" applyAlignment="1" applyProtection="1">
      <alignment horizontal="left" vertical="center" wrapText="1"/>
      <protection locked="0"/>
    </xf>
    <xf numFmtId="0" fontId="32" fillId="0" borderId="4" xfId="0" applyFont="1" applyFill="1" applyBorder="1" applyAlignment="1" applyProtection="1">
      <alignment horizontal="left" vertical="center" wrapText="1"/>
      <protection hidden="1"/>
    </xf>
    <xf numFmtId="0" fontId="27" fillId="0" borderId="4" xfId="0" applyFont="1" applyFill="1" applyBorder="1" applyAlignment="1" applyProtection="1">
      <alignment horizontal="left" vertical="center" wrapText="1"/>
      <protection hidden="1"/>
    </xf>
    <xf numFmtId="0" fontId="27" fillId="0" borderId="3" xfId="0" applyFont="1" applyFill="1" applyBorder="1" applyAlignment="1" applyProtection="1">
      <alignment horizontal="left" vertical="center" wrapText="1"/>
      <protection hidden="1"/>
    </xf>
    <xf numFmtId="0" fontId="32" fillId="11" borderId="7" xfId="0" applyFont="1" applyFill="1" applyBorder="1" applyAlignment="1" applyProtection="1">
      <alignment horizontal="left" vertical="center" wrapText="1"/>
      <protection hidden="1"/>
    </xf>
    <xf numFmtId="0" fontId="32" fillId="11" borderId="13" xfId="0" applyFont="1" applyFill="1" applyBorder="1" applyAlignment="1" applyProtection="1">
      <alignment horizontal="left" vertical="center" wrapText="1"/>
      <protection hidden="1"/>
    </xf>
    <xf numFmtId="9" fontId="35" fillId="11" borderId="2" xfId="22" applyFont="1" applyFill="1" applyBorder="1" applyAlignment="1" applyProtection="1">
      <alignment horizontal="left" vertical="center" wrapText="1"/>
    </xf>
    <xf numFmtId="0" fontId="6" fillId="21" borderId="9" xfId="0" applyFont="1" applyFill="1" applyBorder="1" applyAlignment="1" applyProtection="1">
      <alignment horizontal="left" vertical="center"/>
      <protection locked="0"/>
    </xf>
    <xf numFmtId="0" fontId="32" fillId="11" borderId="9" xfId="9" applyFont="1" applyFill="1" applyBorder="1" applyAlignment="1" applyProtection="1">
      <alignment horizontal="center" vertical="center" wrapText="1"/>
    </xf>
    <xf numFmtId="0" fontId="50" fillId="22" borderId="22" xfId="0" applyFont="1" applyFill="1" applyBorder="1" applyAlignment="1" applyProtection="1">
      <alignment horizontal="left" vertical="center" wrapText="1"/>
      <protection hidden="1"/>
    </xf>
    <xf numFmtId="0" fontId="50" fillId="22" borderId="5" xfId="0" applyFont="1" applyFill="1" applyBorder="1" applyAlignment="1" applyProtection="1">
      <alignment horizontal="left" vertical="center" wrapText="1"/>
      <protection hidden="1"/>
    </xf>
    <xf numFmtId="0" fontId="50" fillId="22" borderId="8" xfId="0" applyFont="1" applyFill="1" applyBorder="1" applyAlignment="1" applyProtection="1">
      <alignment horizontal="left" vertical="center" wrapText="1"/>
      <protection hidden="1"/>
    </xf>
    <xf numFmtId="0" fontId="2" fillId="3" borderId="61" xfId="0" applyFont="1" applyFill="1" applyBorder="1" applyAlignment="1" applyProtection="1">
      <alignment horizontal="left" vertical="top" wrapText="1"/>
      <protection locked="0"/>
    </xf>
    <xf numFmtId="0" fontId="2" fillId="3" borderId="53"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32" fillId="11" borderId="2" xfId="0" applyFont="1" applyFill="1" applyBorder="1" applyAlignment="1" applyProtection="1">
      <alignment horizontal="center" vertical="center" wrapText="1"/>
      <protection hidden="1"/>
    </xf>
    <xf numFmtId="0" fontId="37" fillId="22" borderId="60" xfId="0" applyFont="1" applyFill="1" applyBorder="1" applyAlignment="1" applyProtection="1">
      <alignment horizontal="left" vertical="center" wrapText="1"/>
    </xf>
    <xf numFmtId="0" fontId="37" fillId="22" borderId="52" xfId="0" applyFont="1" applyFill="1" applyBorder="1" applyAlignment="1" applyProtection="1">
      <alignment horizontal="left" vertical="center" wrapText="1"/>
    </xf>
    <xf numFmtId="0" fontId="37" fillId="22" borderId="33" xfId="0" applyFont="1" applyFill="1" applyBorder="1" applyAlignment="1" applyProtection="1">
      <alignment horizontal="left" vertical="center" wrapText="1"/>
    </xf>
    <xf numFmtId="0" fontId="32" fillId="11" borderId="19" xfId="11" applyFont="1" applyFill="1" applyBorder="1" applyAlignment="1" applyProtection="1">
      <alignment horizontal="left" vertical="center" wrapText="1"/>
    </xf>
    <xf numFmtId="0" fontId="32" fillId="11" borderId="4" xfId="11" applyFont="1" applyFill="1" applyBorder="1" applyAlignment="1" applyProtection="1">
      <alignment horizontal="left" vertical="center" wrapText="1"/>
    </xf>
    <xf numFmtId="164" fontId="2" fillId="3" borderId="2" xfId="0" applyNumberFormat="1" applyFont="1" applyFill="1" applyBorder="1" applyAlignment="1" applyProtection="1">
      <alignment horizontal="center" vertical="center"/>
      <protection locked="0"/>
    </xf>
    <xf numFmtId="0" fontId="32" fillId="11" borderId="6" xfId="14" applyFont="1" applyFill="1" applyBorder="1" applyAlignment="1" applyProtection="1">
      <alignment horizontal="left" vertical="center" wrapText="1"/>
    </xf>
    <xf numFmtId="9" fontId="32" fillId="11" borderId="49" xfId="18" applyFont="1" applyFill="1" applyBorder="1" applyAlignment="1" applyProtection="1">
      <alignment horizontal="center" vertical="center" textRotation="90" wrapText="1"/>
      <protection hidden="1"/>
    </xf>
    <xf numFmtId="9" fontId="32" fillId="11" borderId="44" xfId="18" applyFont="1" applyFill="1" applyBorder="1" applyAlignment="1" applyProtection="1">
      <alignment horizontal="center" vertical="center" textRotation="90" wrapText="1"/>
      <protection hidden="1"/>
    </xf>
    <xf numFmtId="9" fontId="32" fillId="11" borderId="47" xfId="18" applyFont="1" applyFill="1" applyBorder="1" applyAlignment="1" applyProtection="1">
      <alignment horizontal="center" vertical="center" textRotation="90" wrapText="1"/>
      <protection hidden="1"/>
    </xf>
    <xf numFmtId="9" fontId="38" fillId="11" borderId="23" xfId="18" applyFont="1" applyFill="1" applyBorder="1" applyAlignment="1" applyProtection="1">
      <alignment horizontal="center" vertical="center" textRotation="90" wrapText="1"/>
      <protection hidden="1"/>
    </xf>
    <xf numFmtId="9" fontId="38" fillId="11" borderId="71" xfId="18" applyFont="1" applyFill="1" applyBorder="1" applyAlignment="1" applyProtection="1">
      <alignment horizontal="center" vertical="center" textRotation="90" wrapText="1"/>
      <protection hidden="1"/>
    </xf>
    <xf numFmtId="1" fontId="32" fillId="0" borderId="6" xfId="18" applyNumberFormat="1" applyFont="1" applyFill="1" applyBorder="1" applyAlignment="1" applyProtection="1">
      <alignment horizontal="left" vertical="center" wrapText="1"/>
    </xf>
    <xf numFmtId="1" fontId="32" fillId="0" borderId="11" xfId="18" applyNumberFormat="1" applyFont="1" applyFill="1" applyBorder="1" applyAlignment="1" applyProtection="1">
      <alignment horizontal="left" vertical="center" wrapText="1"/>
    </xf>
    <xf numFmtId="1" fontId="3" fillId="0" borderId="7" xfId="18" applyNumberFormat="1" applyFont="1" applyFill="1" applyBorder="1" applyAlignment="1" applyProtection="1">
      <alignment horizontal="left" vertical="top" wrapText="1"/>
      <protection locked="0"/>
    </xf>
    <xf numFmtId="1" fontId="3" fillId="0" borderId="10" xfId="18" applyNumberFormat="1" applyFont="1" applyFill="1" applyBorder="1" applyAlignment="1" applyProtection="1">
      <alignment horizontal="left" vertical="top" wrapText="1"/>
      <protection locked="0"/>
    </xf>
    <xf numFmtId="164" fontId="7" fillId="3" borderId="2" xfId="0" applyNumberFormat="1" applyFont="1" applyFill="1" applyBorder="1" applyAlignment="1" applyProtection="1">
      <alignment horizontal="left" vertical="center" wrapText="1"/>
      <protection locked="0"/>
    </xf>
    <xf numFmtId="164" fontId="7" fillId="3" borderId="9" xfId="0" applyNumberFormat="1" applyFont="1" applyFill="1" applyBorder="1" applyAlignment="1" applyProtection="1">
      <alignment horizontal="left" vertical="center" wrapText="1"/>
      <protection locked="0"/>
    </xf>
    <xf numFmtId="0" fontId="32" fillId="11" borderId="16" xfId="0" applyFont="1" applyFill="1" applyBorder="1" applyAlignment="1" applyProtection="1">
      <alignment horizontal="center" wrapText="1"/>
      <protection hidden="1"/>
    </xf>
    <xf numFmtId="0" fontId="32" fillId="11" borderId="57" xfId="0" applyFont="1" applyFill="1" applyBorder="1" applyAlignment="1" applyProtection="1">
      <alignment horizontal="center" wrapText="1"/>
      <protection hidden="1"/>
    </xf>
    <xf numFmtId="0" fontId="32" fillId="11" borderId="59" xfId="0" applyFont="1" applyFill="1" applyBorder="1" applyAlignment="1" applyProtection="1">
      <alignment horizontal="center" wrapText="1"/>
      <protection hidden="1"/>
    </xf>
    <xf numFmtId="0" fontId="27" fillId="3" borderId="15" xfId="0" applyFont="1" applyFill="1" applyBorder="1" applyAlignment="1" applyProtection="1">
      <alignment horizontal="left" vertical="center" wrapText="1"/>
      <protection hidden="1"/>
    </xf>
    <xf numFmtId="0" fontId="27" fillId="3" borderId="52" xfId="0" applyFont="1" applyFill="1" applyBorder="1" applyAlignment="1" applyProtection="1">
      <alignment horizontal="left" vertical="center" wrapText="1"/>
      <protection hidden="1"/>
    </xf>
    <xf numFmtId="0" fontId="27" fillId="3" borderId="56" xfId="0" applyFont="1" applyFill="1" applyBorder="1" applyAlignment="1" applyProtection="1">
      <alignment horizontal="left" vertical="center" wrapText="1"/>
      <protection hidden="1"/>
    </xf>
    <xf numFmtId="0" fontId="32" fillId="11" borderId="60" xfId="0" applyFont="1" applyFill="1" applyBorder="1" applyAlignment="1" applyProtection="1">
      <alignment horizontal="left" vertical="center" wrapText="1"/>
      <protection hidden="1"/>
    </xf>
    <xf numFmtId="0" fontId="27" fillId="11" borderId="2" xfId="0" applyFont="1" applyFill="1" applyBorder="1" applyAlignment="1" applyProtection="1">
      <alignment horizontal="left" vertical="center" wrapText="1"/>
      <protection locked="0"/>
    </xf>
    <xf numFmtId="0" fontId="32" fillId="11" borderId="21" xfId="0" applyFont="1" applyFill="1" applyBorder="1" applyAlignment="1" applyProtection="1">
      <alignment horizontal="center" vertical="center" wrapText="1"/>
      <protection hidden="1"/>
    </xf>
    <xf numFmtId="0" fontId="32" fillId="11" borderId="7" xfId="0" applyFont="1" applyFill="1" applyBorder="1" applyAlignment="1" applyProtection="1">
      <alignment horizontal="center" vertical="center" wrapText="1"/>
      <protection hidden="1"/>
    </xf>
    <xf numFmtId="0" fontId="30" fillId="0" borderId="2" xfId="0" applyFont="1" applyBorder="1" applyProtection="1">
      <protection hidden="1"/>
    </xf>
    <xf numFmtId="0" fontId="32" fillId="11" borderId="56" xfId="0" applyFont="1" applyFill="1" applyBorder="1" applyAlignment="1" applyProtection="1">
      <alignment horizontal="left" vertical="center" wrapText="1"/>
      <protection hidden="1"/>
    </xf>
    <xf numFmtId="0" fontId="46" fillId="10" borderId="16" xfId="0" applyFont="1" applyFill="1" applyBorder="1" applyAlignment="1" applyProtection="1">
      <alignment horizontal="center" vertical="center"/>
      <protection hidden="1"/>
    </xf>
    <xf numFmtId="0" fontId="46" fillId="10" borderId="57" xfId="0" applyFont="1" applyFill="1" applyBorder="1" applyAlignment="1" applyProtection="1">
      <alignment horizontal="center" vertical="center"/>
      <protection hidden="1"/>
    </xf>
    <xf numFmtId="0" fontId="46" fillId="10" borderId="37" xfId="0" applyFont="1" applyFill="1" applyBorder="1" applyAlignment="1" applyProtection="1">
      <alignment horizontal="center" vertical="center"/>
      <protection hidden="1"/>
    </xf>
    <xf numFmtId="0" fontId="46" fillId="10" borderId="51" xfId="0" applyFont="1" applyFill="1" applyBorder="1" applyAlignment="1" applyProtection="1">
      <alignment horizontal="center" vertical="center"/>
      <protection hidden="1"/>
    </xf>
    <xf numFmtId="0" fontId="46" fillId="10" borderId="35" xfId="0" applyFont="1" applyFill="1" applyBorder="1" applyAlignment="1" applyProtection="1">
      <alignment horizontal="center" vertical="center"/>
      <protection hidden="1"/>
    </xf>
    <xf numFmtId="0" fontId="46" fillId="10" borderId="58" xfId="0" applyFont="1" applyFill="1" applyBorder="1" applyAlignment="1" applyProtection="1">
      <alignment horizontal="center" vertical="center"/>
      <protection hidden="1"/>
    </xf>
    <xf numFmtId="9" fontId="47" fillId="10" borderId="6" xfId="18" applyFont="1" applyFill="1" applyBorder="1" applyAlignment="1" applyProtection="1">
      <alignment horizontal="center" vertical="center"/>
    </xf>
    <xf numFmtId="0" fontId="27" fillId="11" borderId="15" xfId="11" applyFont="1" applyFill="1" applyBorder="1" applyAlignment="1" applyProtection="1">
      <alignment horizontal="left" vertical="center" wrapText="1"/>
      <protection hidden="1"/>
    </xf>
    <xf numFmtId="0" fontId="27" fillId="11" borderId="52" xfId="11" applyFont="1" applyFill="1" applyBorder="1" applyAlignment="1" applyProtection="1">
      <alignment horizontal="left" vertical="center" wrapText="1"/>
      <protection hidden="1"/>
    </xf>
    <xf numFmtId="0" fontId="27" fillId="11" borderId="56" xfId="11" applyFont="1" applyFill="1" applyBorder="1" applyAlignment="1" applyProtection="1">
      <alignment horizontal="left" vertical="center" wrapText="1"/>
      <protection hidden="1"/>
    </xf>
    <xf numFmtId="0" fontId="27" fillId="11" borderId="55" xfId="11" applyFont="1" applyFill="1" applyBorder="1" applyAlignment="1" applyProtection="1">
      <alignment horizontal="left" vertical="center" wrapText="1"/>
      <protection hidden="1"/>
    </xf>
    <xf numFmtId="0" fontId="27" fillId="11" borderId="53" xfId="11" applyFont="1" applyFill="1" applyBorder="1" applyAlignment="1" applyProtection="1">
      <alignment horizontal="left" vertical="center" wrapText="1"/>
      <protection hidden="1"/>
    </xf>
    <xf numFmtId="0" fontId="27" fillId="11" borderId="54" xfId="11" applyFont="1" applyFill="1" applyBorder="1" applyAlignment="1" applyProtection="1">
      <alignment horizontal="left" vertical="center" wrapText="1"/>
      <protection hidden="1"/>
    </xf>
    <xf numFmtId="0" fontId="42" fillId="0" borderId="51" xfId="2" applyFont="1" applyFill="1" applyBorder="1" applyAlignment="1" applyProtection="1">
      <alignment horizontal="center" vertical="center" wrapText="1"/>
    </xf>
    <xf numFmtId="0" fontId="42" fillId="0" borderId="35" xfId="2" applyFont="1" applyFill="1" applyBorder="1" applyAlignment="1" applyProtection="1">
      <alignment horizontal="center" vertical="center" wrapText="1"/>
    </xf>
    <xf numFmtId="0" fontId="42" fillId="0" borderId="58" xfId="2" applyFont="1" applyFill="1" applyBorder="1" applyAlignment="1" applyProtection="1">
      <alignment horizontal="center" vertical="center" wrapText="1"/>
    </xf>
    <xf numFmtId="0" fontId="36" fillId="22" borderId="15" xfId="0" applyFont="1" applyFill="1" applyBorder="1" applyAlignment="1" applyProtection="1">
      <alignment horizontal="center" vertical="center" wrapText="1"/>
      <protection hidden="1"/>
    </xf>
    <xf numFmtId="0" fontId="36" fillId="22" borderId="52" xfId="0" applyFont="1" applyFill="1" applyBorder="1" applyAlignment="1" applyProtection="1">
      <alignment horizontal="center" vertical="center" wrapText="1"/>
      <protection hidden="1"/>
    </xf>
    <xf numFmtId="0" fontId="36" fillId="22" borderId="33" xfId="0" applyFont="1" applyFill="1" applyBorder="1" applyAlignment="1" applyProtection="1">
      <alignment horizontal="center" vertical="center" wrapText="1"/>
      <protection hidden="1"/>
    </xf>
    <xf numFmtId="0" fontId="2" fillId="0" borderId="0" xfId="11" applyNumberFormat="1" applyFont="1" applyFill="1" applyBorder="1" applyAlignment="1" applyProtection="1">
      <alignment horizontal="center" vertical="top"/>
      <protection locked="0"/>
    </xf>
    <xf numFmtId="0" fontId="2" fillId="0" borderId="44" xfId="11" applyNumberFormat="1" applyFont="1" applyFill="1" applyBorder="1" applyAlignment="1" applyProtection="1">
      <alignment horizontal="center" vertical="top"/>
      <protection locked="0"/>
    </xf>
    <xf numFmtId="0" fontId="2" fillId="0" borderId="26" xfId="11" applyNumberFormat="1" applyFont="1" applyFill="1" applyBorder="1" applyAlignment="1" applyProtection="1">
      <alignment horizontal="center" vertical="top"/>
      <protection locked="0"/>
    </xf>
    <xf numFmtId="0" fontId="2" fillId="0" borderId="47" xfId="11" applyNumberFormat="1" applyFont="1" applyFill="1" applyBorder="1" applyAlignment="1" applyProtection="1">
      <alignment horizontal="center" vertical="top"/>
      <protection locked="0"/>
    </xf>
    <xf numFmtId="9" fontId="32" fillId="11" borderId="60" xfId="18" applyFont="1" applyFill="1" applyBorder="1" applyAlignment="1" applyProtection="1">
      <alignment horizontal="center" vertical="center" wrapText="1"/>
      <protection hidden="1"/>
    </xf>
    <xf numFmtId="0" fontId="2" fillId="0" borderId="27" xfId="11" applyNumberFormat="1" applyFont="1" applyFill="1" applyBorder="1" applyAlignment="1" applyProtection="1">
      <alignment horizontal="left" vertical="top" wrapText="1"/>
      <protection locked="0"/>
    </xf>
    <xf numFmtId="0" fontId="2" fillId="0" borderId="0" xfId="11" applyNumberFormat="1" applyFont="1" applyFill="1" applyBorder="1" applyAlignment="1" applyProtection="1">
      <alignment horizontal="left" vertical="top" wrapText="1"/>
      <protection locked="0"/>
    </xf>
    <xf numFmtId="0" fontId="2" fillId="0" borderId="44" xfId="11" applyNumberFormat="1" applyFont="1" applyFill="1" applyBorder="1" applyAlignment="1" applyProtection="1">
      <alignment horizontal="left" vertical="top" wrapText="1"/>
      <protection locked="0"/>
    </xf>
    <xf numFmtId="0" fontId="2" fillId="0" borderId="46" xfId="11" applyNumberFormat="1" applyFont="1" applyFill="1" applyBorder="1" applyAlignment="1" applyProtection="1">
      <alignment horizontal="left" vertical="top" wrapText="1"/>
      <protection locked="0"/>
    </xf>
    <xf numFmtId="0" fontId="2" fillId="0" borderId="26" xfId="11" applyNumberFormat="1" applyFont="1" applyFill="1" applyBorder="1" applyAlignment="1" applyProtection="1">
      <alignment horizontal="left" vertical="top" wrapText="1"/>
      <protection locked="0"/>
    </xf>
    <xf numFmtId="0" fontId="2" fillId="0" borderId="47" xfId="11" applyNumberFormat="1" applyFont="1" applyFill="1" applyBorder="1" applyAlignment="1" applyProtection="1">
      <alignment horizontal="left" vertical="top" wrapText="1"/>
      <protection locked="0"/>
    </xf>
    <xf numFmtId="0" fontId="40" fillId="11" borderId="64" xfId="0" applyFont="1" applyFill="1" applyBorder="1" applyAlignment="1" applyProtection="1">
      <alignment horizontal="left" vertical="center" wrapText="1"/>
      <protection hidden="1"/>
    </xf>
    <xf numFmtId="0" fontId="32" fillId="11" borderId="22" xfId="11" applyFont="1" applyFill="1" applyBorder="1" applyAlignment="1" applyProtection="1">
      <alignment horizontal="center" vertical="center" wrapText="1"/>
      <protection hidden="1"/>
    </xf>
    <xf numFmtId="0" fontId="32" fillId="11" borderId="5" xfId="11" applyFont="1" applyFill="1" applyBorder="1" applyAlignment="1" applyProtection="1">
      <alignment horizontal="center" vertical="center" wrapText="1"/>
      <protection hidden="1"/>
    </xf>
    <xf numFmtId="0" fontId="32" fillId="11" borderId="68" xfId="11" applyFont="1" applyFill="1" applyBorder="1" applyAlignment="1" applyProtection="1">
      <alignment horizontal="center" vertical="center" wrapText="1"/>
      <protection hidden="1"/>
    </xf>
    <xf numFmtId="0" fontId="32" fillId="11" borderId="63" xfId="11" applyFont="1" applyFill="1" applyBorder="1" applyAlignment="1" applyProtection="1">
      <alignment horizontal="center" vertical="center" wrapText="1"/>
      <protection hidden="1"/>
    </xf>
    <xf numFmtId="0" fontId="32" fillId="11" borderId="30" xfId="11" applyFont="1" applyFill="1" applyBorder="1" applyAlignment="1" applyProtection="1">
      <alignment horizontal="center" vertical="center" wrapText="1"/>
      <protection hidden="1"/>
    </xf>
    <xf numFmtId="0" fontId="2" fillId="10" borderId="2" xfId="0" applyFont="1" applyFill="1" applyBorder="1" applyAlignment="1" applyProtection="1">
      <alignment horizontal="center" vertical="center" wrapText="1"/>
      <protection hidden="1"/>
    </xf>
    <xf numFmtId="9" fontId="44" fillId="10" borderId="19" xfId="18" applyFont="1" applyFill="1" applyBorder="1" applyAlignment="1" applyProtection="1">
      <alignment horizontal="center" vertical="center"/>
      <protection hidden="1"/>
    </xf>
    <xf numFmtId="9" fontId="44" fillId="10" borderId="4" xfId="18" applyFont="1" applyFill="1" applyBorder="1" applyAlignment="1" applyProtection="1">
      <alignment horizontal="center" vertical="center"/>
      <protection hidden="1"/>
    </xf>
    <xf numFmtId="9" fontId="45" fillId="10" borderId="4" xfId="18" applyFont="1" applyFill="1" applyBorder="1" applyAlignment="1" applyProtection="1">
      <alignment horizontal="center" vertical="center"/>
    </xf>
    <xf numFmtId="0" fontId="46" fillId="10" borderId="4" xfId="0" applyFont="1" applyFill="1" applyBorder="1" applyAlignment="1" applyProtection="1">
      <alignment horizontal="center" vertical="center"/>
      <protection hidden="1"/>
    </xf>
    <xf numFmtId="0" fontId="32" fillId="11" borderId="68" xfId="0" applyFont="1" applyFill="1" applyBorder="1" applyAlignment="1" applyProtection="1">
      <alignment horizontal="center" vertical="center" wrapText="1"/>
      <protection hidden="1"/>
    </xf>
    <xf numFmtId="0" fontId="32" fillId="11" borderId="63" xfId="0" applyFont="1" applyFill="1" applyBorder="1" applyAlignment="1" applyProtection="1">
      <alignment horizontal="center" vertical="center" wrapText="1"/>
      <protection hidden="1"/>
    </xf>
    <xf numFmtId="0" fontId="32" fillId="11" borderId="64" xfId="0" applyFont="1" applyFill="1" applyBorder="1" applyAlignment="1" applyProtection="1">
      <alignment horizontal="center" vertical="center" wrapText="1"/>
      <protection hidden="1"/>
    </xf>
    <xf numFmtId="0" fontId="3" fillId="10" borderId="51" xfId="11" applyFont="1" applyFill="1" applyBorder="1" applyAlignment="1" applyProtection="1">
      <alignment horizontal="center" vertical="center" wrapText="1"/>
      <protection hidden="1"/>
    </xf>
    <xf numFmtId="0" fontId="3" fillId="10" borderId="35" xfId="11" applyFont="1" applyFill="1" applyBorder="1" applyAlignment="1" applyProtection="1">
      <alignment horizontal="center" vertical="center" wrapText="1"/>
      <protection hidden="1"/>
    </xf>
    <xf numFmtId="0" fontId="3" fillId="10" borderId="58" xfId="11" applyFont="1" applyFill="1" applyBorder="1" applyAlignment="1" applyProtection="1">
      <alignment horizontal="center" vertical="center" wrapText="1"/>
      <protection hidden="1"/>
    </xf>
    <xf numFmtId="0" fontId="32" fillId="11" borderId="30" xfId="0" applyFont="1" applyFill="1" applyBorder="1" applyAlignment="1" applyProtection="1">
      <alignment horizontal="center" vertical="center" wrapText="1"/>
      <protection hidden="1"/>
    </xf>
    <xf numFmtId="0" fontId="3" fillId="10" borderId="50" xfId="11" applyFont="1" applyFill="1" applyBorder="1" applyAlignment="1" applyProtection="1">
      <alignment horizontal="center" vertical="center" wrapText="1"/>
      <protection hidden="1"/>
    </xf>
    <xf numFmtId="0" fontId="32" fillId="11" borderId="18" xfId="13" applyFont="1" applyFill="1" applyBorder="1" applyAlignment="1" applyProtection="1">
      <alignment horizontal="center" vertical="center" wrapText="1"/>
      <protection hidden="1"/>
    </xf>
    <xf numFmtId="0" fontId="32" fillId="11" borderId="2" xfId="13" applyFont="1" applyFill="1" applyBorder="1" applyAlignment="1" applyProtection="1">
      <alignment horizontal="center" vertical="center" wrapText="1"/>
      <protection hidden="1"/>
    </xf>
    <xf numFmtId="0" fontId="32" fillId="11" borderId="2" xfId="14" applyFont="1" applyFill="1" applyBorder="1" applyAlignment="1" applyProtection="1">
      <alignment horizontal="center" vertical="center" wrapText="1"/>
    </xf>
    <xf numFmtId="0" fontId="46" fillId="10" borderId="4" xfId="13" applyFont="1" applyFill="1" applyBorder="1" applyAlignment="1" applyProtection="1">
      <alignment horizontal="center" vertical="center" wrapText="1"/>
      <protection hidden="1"/>
    </xf>
    <xf numFmtId="0" fontId="46" fillId="10" borderId="3" xfId="13" applyFont="1" applyFill="1" applyBorder="1" applyAlignment="1" applyProtection="1">
      <alignment horizontal="center" vertical="center" wrapText="1"/>
      <protection hidden="1"/>
    </xf>
    <xf numFmtId="0" fontId="32" fillId="11" borderId="9" xfId="14" applyFont="1" applyFill="1" applyBorder="1" applyAlignment="1" applyProtection="1">
      <alignment horizontal="center" vertical="center" wrapText="1"/>
    </xf>
    <xf numFmtId="0" fontId="10" fillId="5" borderId="62" xfId="0" applyFont="1" applyFill="1" applyBorder="1" applyAlignment="1" applyProtection="1">
      <alignment horizontal="left" vertical="center" wrapText="1"/>
      <protection hidden="1"/>
    </xf>
    <xf numFmtId="0" fontId="10" fillId="5" borderId="63" xfId="0" applyFont="1" applyFill="1" applyBorder="1" applyAlignment="1" applyProtection="1">
      <alignment horizontal="left" vertical="center" wrapText="1"/>
      <protection hidden="1"/>
    </xf>
    <xf numFmtId="0" fontId="10" fillId="5" borderId="64" xfId="0" applyFont="1" applyFill="1" applyBorder="1" applyAlignment="1" applyProtection="1">
      <alignment horizontal="left" vertical="center" wrapText="1"/>
      <protection hidden="1"/>
    </xf>
    <xf numFmtId="0" fontId="38" fillId="11" borderId="21" xfId="11" applyFont="1" applyFill="1" applyBorder="1" applyAlignment="1" applyProtection="1">
      <alignment horizontal="center" vertical="center" textRotation="90" wrapText="1"/>
      <protection hidden="1"/>
    </xf>
    <xf numFmtId="0" fontId="38" fillId="11" borderId="23" xfId="11" applyFont="1" applyFill="1" applyBorder="1" applyAlignment="1" applyProtection="1">
      <alignment horizontal="center" vertical="center" textRotation="90" wrapText="1"/>
      <protection hidden="1"/>
    </xf>
    <xf numFmtId="0" fontId="38" fillId="11" borderId="71" xfId="11" applyFont="1" applyFill="1" applyBorder="1" applyAlignment="1" applyProtection="1">
      <alignment horizontal="center" vertical="center" textRotation="90" wrapText="1"/>
      <protection hidden="1"/>
    </xf>
    <xf numFmtId="0" fontId="32" fillId="11" borderId="52" xfId="0" applyFont="1" applyFill="1" applyBorder="1" applyAlignment="1" applyProtection="1">
      <alignment horizontal="left" vertical="center" wrapText="1"/>
    </xf>
    <xf numFmtId="0" fontId="32" fillId="11" borderId="56" xfId="0" applyFont="1" applyFill="1" applyBorder="1" applyAlignment="1" applyProtection="1">
      <alignment horizontal="left" vertical="center" wrapText="1"/>
    </xf>
    <xf numFmtId="0" fontId="32" fillId="11" borderId="53" xfId="0" applyFont="1" applyFill="1" applyBorder="1" applyAlignment="1" applyProtection="1">
      <alignment horizontal="left" vertical="center" wrapText="1"/>
      <protection hidden="1"/>
    </xf>
    <xf numFmtId="0" fontId="32" fillId="11" borderId="54" xfId="0" applyFont="1" applyFill="1" applyBorder="1" applyAlignment="1" applyProtection="1">
      <alignment horizontal="left" vertical="center" wrapText="1"/>
      <protection hidden="1"/>
    </xf>
    <xf numFmtId="0" fontId="32" fillId="11" borderId="59" xfId="11" applyFont="1" applyFill="1" applyBorder="1" applyAlignment="1" applyProtection="1">
      <alignment horizontal="center" vertical="center" textRotation="90" wrapText="1"/>
      <protection hidden="1"/>
    </xf>
    <xf numFmtId="0" fontId="32" fillId="23" borderId="57" xfId="0" applyFont="1" applyFill="1" applyBorder="1" applyAlignment="1" applyProtection="1">
      <alignment horizontal="left" vertical="center" wrapText="1"/>
      <protection hidden="1"/>
    </xf>
    <xf numFmtId="0" fontId="32" fillId="23" borderId="37" xfId="0" applyFont="1" applyFill="1" applyBorder="1" applyAlignment="1" applyProtection="1">
      <alignment horizontal="left" vertical="center" wrapText="1"/>
      <protection hidden="1"/>
    </xf>
    <xf numFmtId="0" fontId="20" fillId="23" borderId="35" xfId="0" applyFont="1" applyFill="1" applyBorder="1" applyAlignment="1" applyProtection="1">
      <alignment horizontal="left" vertical="top" wrapText="1"/>
      <protection locked="0"/>
    </xf>
    <xf numFmtId="0" fontId="20" fillId="23" borderId="58" xfId="0" applyFont="1" applyFill="1" applyBorder="1" applyAlignment="1" applyProtection="1">
      <alignment horizontal="left" vertical="top" wrapText="1"/>
      <protection locked="0"/>
    </xf>
    <xf numFmtId="0" fontId="32" fillId="11" borderId="15" xfId="11" applyFont="1" applyFill="1" applyBorder="1" applyAlignment="1" applyProtection="1">
      <alignment horizontal="left" vertical="center" wrapText="1"/>
      <protection hidden="1"/>
    </xf>
    <xf numFmtId="0" fontId="13" fillId="0" borderId="52" xfId="2" applyNumberFormat="1" applyFont="1" applyFill="1" applyBorder="1" applyAlignment="1" applyProtection="1">
      <alignment horizontal="left" vertical="center" wrapText="1"/>
      <protection locked="0"/>
    </xf>
    <xf numFmtId="0" fontId="13" fillId="0" borderId="56" xfId="2" applyNumberFormat="1" applyFont="1" applyFill="1" applyBorder="1" applyAlignment="1" applyProtection="1">
      <alignment horizontal="left" vertical="center" wrapText="1"/>
      <protection locked="0"/>
    </xf>
    <xf numFmtId="9" fontId="32" fillId="11" borderId="21" xfId="18" applyFont="1" applyFill="1" applyBorder="1" applyAlignment="1" applyProtection="1">
      <alignment horizontal="left" vertical="center" wrapText="1"/>
    </xf>
    <xf numFmtId="9" fontId="32" fillId="11" borderId="7" xfId="18" applyFont="1" applyFill="1" applyBorder="1" applyAlignment="1" applyProtection="1">
      <alignment horizontal="left" vertical="center" wrapText="1"/>
    </xf>
    <xf numFmtId="9" fontId="32" fillId="11" borderId="20" xfId="18" applyFont="1" applyFill="1" applyBorder="1" applyAlignment="1" applyProtection="1">
      <alignment horizontal="left" vertical="center" wrapText="1"/>
    </xf>
    <xf numFmtId="9" fontId="32" fillId="11" borderId="6" xfId="18" applyFont="1" applyFill="1" applyBorder="1" applyAlignment="1" applyProtection="1">
      <alignment horizontal="left" vertical="center" wrapText="1"/>
    </xf>
    <xf numFmtId="9" fontId="46" fillId="10" borderId="7" xfId="18" applyFont="1" applyFill="1" applyBorder="1" applyAlignment="1" applyProtection="1">
      <alignment horizontal="center" vertical="center"/>
      <protection hidden="1"/>
    </xf>
    <xf numFmtId="0" fontId="32" fillId="11" borderId="16" xfId="0" applyFont="1" applyFill="1" applyBorder="1" applyAlignment="1" applyProtection="1">
      <alignment horizontal="center" vertical="center" wrapText="1"/>
      <protection hidden="1"/>
    </xf>
    <xf numFmtId="0" fontId="32" fillId="11" borderId="57" xfId="0" applyFont="1" applyFill="1" applyBorder="1" applyAlignment="1" applyProtection="1">
      <alignment horizontal="center" vertical="center" wrapText="1"/>
      <protection hidden="1"/>
    </xf>
    <xf numFmtId="0" fontId="32" fillId="11" borderId="59" xfId="0" applyFont="1" applyFill="1" applyBorder="1" applyAlignment="1" applyProtection="1">
      <alignment horizontal="center" vertical="center" wrapText="1"/>
      <protection hidden="1"/>
    </xf>
    <xf numFmtId="0" fontId="10" fillId="22" borderId="15" xfId="0" applyFont="1" applyFill="1" applyBorder="1" applyAlignment="1" applyProtection="1">
      <alignment horizontal="center" vertical="center" wrapText="1"/>
      <protection hidden="1"/>
    </xf>
    <xf numFmtId="0" fontId="10" fillId="22" borderId="52" xfId="0" applyFont="1" applyFill="1" applyBorder="1" applyAlignment="1" applyProtection="1">
      <alignment horizontal="center" vertical="center" wrapText="1"/>
      <protection hidden="1"/>
    </xf>
    <xf numFmtId="0" fontId="10" fillId="22" borderId="56" xfId="0" applyFont="1" applyFill="1" applyBorder="1" applyAlignment="1" applyProtection="1">
      <alignment horizontal="center" vertical="center" wrapText="1"/>
      <protection hidden="1"/>
    </xf>
    <xf numFmtId="9" fontId="32" fillId="11" borderId="51" xfId="18" applyFont="1" applyFill="1" applyBorder="1" applyAlignment="1" applyProtection="1">
      <alignment horizontal="left" vertical="center" wrapText="1"/>
      <protection hidden="1"/>
    </xf>
    <xf numFmtId="9" fontId="32" fillId="11" borderId="35" xfId="18" applyFont="1" applyFill="1" applyBorder="1" applyAlignment="1" applyProtection="1">
      <alignment horizontal="left" vertical="center" wrapText="1"/>
      <protection hidden="1"/>
    </xf>
    <xf numFmtId="9" fontId="32" fillId="11" borderId="50" xfId="18" applyFont="1" applyFill="1" applyBorder="1" applyAlignment="1" applyProtection="1">
      <alignment horizontal="left" vertical="center" wrapText="1"/>
      <protection hidden="1"/>
    </xf>
    <xf numFmtId="0" fontId="2" fillId="11" borderId="15" xfId="0" applyNumberFormat="1" applyFont="1" applyFill="1" applyBorder="1" applyAlignment="1" applyProtection="1">
      <alignment horizontal="left" vertical="center"/>
      <protection locked="0"/>
    </xf>
    <xf numFmtId="0" fontId="2" fillId="11" borderId="52" xfId="0" applyNumberFormat="1" applyFont="1" applyFill="1" applyBorder="1" applyAlignment="1" applyProtection="1">
      <alignment horizontal="left" vertical="center"/>
      <protection locked="0"/>
    </xf>
    <xf numFmtId="0" fontId="2" fillId="11" borderId="56" xfId="0" applyNumberFormat="1" applyFont="1" applyFill="1" applyBorder="1" applyAlignment="1" applyProtection="1">
      <alignment horizontal="left" vertical="center"/>
      <protection locked="0"/>
    </xf>
    <xf numFmtId="0" fontId="2" fillId="11" borderId="15" xfId="0" applyNumberFormat="1" applyFont="1" applyFill="1" applyBorder="1" applyAlignment="1" applyProtection="1">
      <alignment horizontal="left" vertical="center" wrapText="1"/>
      <protection locked="0"/>
    </xf>
    <xf numFmtId="0" fontId="2" fillId="11" borderId="52" xfId="0" applyNumberFormat="1" applyFont="1" applyFill="1" applyBorder="1" applyAlignment="1" applyProtection="1">
      <alignment horizontal="left" vertical="center" wrapText="1"/>
      <protection locked="0"/>
    </xf>
    <xf numFmtId="0" fontId="2" fillId="11" borderId="56" xfId="0" applyNumberFormat="1" applyFont="1" applyFill="1" applyBorder="1" applyAlignment="1" applyProtection="1">
      <alignment horizontal="left" vertical="center" wrapText="1"/>
      <protection locked="0"/>
    </xf>
    <xf numFmtId="9" fontId="32" fillId="11" borderId="60" xfId="18" applyFont="1" applyFill="1" applyBorder="1" applyAlignment="1" applyProtection="1">
      <alignment horizontal="left" vertical="center" wrapText="1"/>
      <protection hidden="1"/>
    </xf>
    <xf numFmtId="9" fontId="32" fillId="11" borderId="52" xfId="18" applyFont="1" applyFill="1" applyBorder="1" applyAlignment="1" applyProtection="1">
      <alignment horizontal="left" vertical="center" wrapText="1"/>
      <protection hidden="1"/>
    </xf>
    <xf numFmtId="9" fontId="32" fillId="11" borderId="56" xfId="18" applyFont="1" applyFill="1" applyBorder="1" applyAlignment="1" applyProtection="1">
      <alignment horizontal="left" vertical="center" wrapText="1"/>
      <protection hidden="1"/>
    </xf>
    <xf numFmtId="9" fontId="32" fillId="11" borderId="33" xfId="18" applyFont="1" applyFill="1" applyBorder="1" applyAlignment="1" applyProtection="1">
      <alignment horizontal="center" vertical="center" wrapText="1"/>
      <protection hidden="1"/>
    </xf>
    <xf numFmtId="0" fontId="27" fillId="11" borderId="15" xfId="0" applyFont="1" applyFill="1" applyBorder="1" applyAlignment="1" applyProtection="1">
      <alignment horizontal="left" vertical="center" wrapText="1"/>
      <protection hidden="1"/>
    </xf>
    <xf numFmtId="0" fontId="27" fillId="11" borderId="52" xfId="0" applyFont="1" applyFill="1" applyBorder="1" applyAlignment="1" applyProtection="1">
      <alignment horizontal="left" vertical="center" wrapText="1"/>
      <protection hidden="1"/>
    </xf>
    <xf numFmtId="0" fontId="27" fillId="11" borderId="56" xfId="0" applyFont="1" applyFill="1" applyBorder="1" applyAlignment="1" applyProtection="1">
      <alignment horizontal="left" vertical="center" wrapText="1"/>
      <protection hidden="1"/>
    </xf>
    <xf numFmtId="9" fontId="32" fillId="11" borderId="16" xfId="19" applyFont="1" applyFill="1" applyBorder="1" applyAlignment="1" applyProtection="1">
      <alignment horizontal="left" vertical="center" wrapText="1"/>
      <protection hidden="1"/>
    </xf>
    <xf numFmtId="9" fontId="32" fillId="11" borderId="57" xfId="19" applyFont="1" applyFill="1" applyBorder="1" applyAlignment="1" applyProtection="1">
      <alignment horizontal="left" vertical="center" wrapText="1"/>
      <protection hidden="1"/>
    </xf>
    <xf numFmtId="9" fontId="32" fillId="11" borderId="59" xfId="19" applyFont="1" applyFill="1" applyBorder="1" applyAlignment="1" applyProtection="1">
      <alignment horizontal="left" vertical="center" wrapText="1"/>
      <protection hidden="1"/>
    </xf>
    <xf numFmtId="9" fontId="32" fillId="11" borderId="51" xfId="19" applyFont="1" applyFill="1" applyBorder="1" applyAlignment="1" applyProtection="1">
      <alignment horizontal="left" vertical="center" wrapText="1"/>
      <protection hidden="1"/>
    </xf>
    <xf numFmtId="9" fontId="32" fillId="11" borderId="35" xfId="19" applyFont="1" applyFill="1" applyBorder="1" applyAlignment="1" applyProtection="1">
      <alignment horizontal="left" vertical="center" wrapText="1"/>
      <protection hidden="1"/>
    </xf>
    <xf numFmtId="9" fontId="32" fillId="11" borderId="50" xfId="19" applyFont="1" applyFill="1" applyBorder="1" applyAlignment="1" applyProtection="1">
      <alignment horizontal="left" vertical="center" wrapText="1"/>
      <protection hidden="1"/>
    </xf>
    <xf numFmtId="0" fontId="32" fillId="11" borderId="15" xfId="0" applyFont="1" applyFill="1" applyBorder="1" applyAlignment="1" applyProtection="1">
      <alignment horizontal="center" vertical="center"/>
      <protection hidden="1"/>
    </xf>
    <xf numFmtId="0" fontId="32" fillId="11" borderId="52" xfId="0" applyFont="1" applyFill="1" applyBorder="1" applyAlignment="1" applyProtection="1">
      <alignment horizontal="center" vertical="center"/>
      <protection hidden="1"/>
    </xf>
    <xf numFmtId="0" fontId="32" fillId="11" borderId="33" xfId="0" applyFont="1" applyFill="1" applyBorder="1" applyAlignment="1" applyProtection="1">
      <alignment horizontal="center" vertical="center"/>
      <protection hidden="1"/>
    </xf>
    <xf numFmtId="9" fontId="34" fillId="10" borderId="7" xfId="18" applyFont="1" applyFill="1" applyBorder="1" applyAlignment="1" applyProtection="1">
      <alignment horizontal="center" vertical="center"/>
    </xf>
    <xf numFmtId="9" fontId="34" fillId="10" borderId="6" xfId="18" applyFont="1" applyFill="1" applyBorder="1" applyAlignment="1" applyProtection="1">
      <alignment horizontal="center" vertical="center"/>
    </xf>
    <xf numFmtId="164" fontId="7" fillId="3" borderId="4" xfId="0" applyNumberFormat="1" applyFont="1" applyFill="1" applyBorder="1" applyAlignment="1" applyProtection="1">
      <alignment horizontal="center" vertical="center" wrapText="1"/>
      <protection locked="0"/>
    </xf>
    <xf numFmtId="164" fontId="7" fillId="3" borderId="4" xfId="0" applyNumberFormat="1" applyFont="1" applyFill="1" applyBorder="1" applyAlignment="1" applyProtection="1">
      <alignment horizontal="left" vertical="center" wrapText="1"/>
      <protection locked="0"/>
    </xf>
    <xf numFmtId="164" fontId="7" fillId="3" borderId="3" xfId="0" applyNumberFormat="1" applyFont="1" applyFill="1" applyBorder="1" applyAlignment="1" applyProtection="1">
      <alignment horizontal="left" vertical="center" wrapText="1"/>
      <protection locked="0"/>
    </xf>
    <xf numFmtId="0" fontId="7" fillId="3" borderId="4"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center" vertical="center" wrapText="1"/>
      <protection locked="0"/>
    </xf>
    <xf numFmtId="0" fontId="7" fillId="3" borderId="52"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164" fontId="7" fillId="3" borderId="15" xfId="0" applyNumberFormat="1" applyFont="1" applyFill="1" applyBorder="1" applyAlignment="1" applyProtection="1">
      <alignment horizontal="center" vertical="center" wrapText="1"/>
      <protection locked="0"/>
    </xf>
    <xf numFmtId="164" fontId="7" fillId="3" borderId="52" xfId="0" applyNumberFormat="1" applyFont="1" applyFill="1" applyBorder="1" applyAlignment="1" applyProtection="1">
      <alignment horizontal="center" vertical="center" wrapText="1"/>
      <protection locked="0"/>
    </xf>
    <xf numFmtId="164" fontId="7" fillId="3" borderId="56" xfId="0" applyNumberFormat="1" applyFont="1" applyFill="1" applyBorder="1" applyAlignment="1" applyProtection="1">
      <alignment horizontal="center" vertical="center" wrapText="1"/>
      <protection locked="0"/>
    </xf>
    <xf numFmtId="164" fontId="7" fillId="3" borderId="15" xfId="0" applyNumberFormat="1" applyFont="1" applyFill="1" applyBorder="1" applyAlignment="1" applyProtection="1">
      <alignment horizontal="left" vertical="center" wrapText="1"/>
      <protection locked="0"/>
    </xf>
    <xf numFmtId="164" fontId="7" fillId="3" borderId="52" xfId="0" applyNumberFormat="1" applyFont="1" applyFill="1" applyBorder="1" applyAlignment="1" applyProtection="1">
      <alignment horizontal="left" vertical="center" wrapText="1"/>
      <protection locked="0"/>
    </xf>
    <xf numFmtId="164" fontId="7" fillId="3" borderId="33" xfId="0" applyNumberFormat="1" applyFont="1" applyFill="1" applyBorder="1" applyAlignment="1" applyProtection="1">
      <alignment horizontal="left" vertical="center" wrapText="1"/>
      <protection locked="0"/>
    </xf>
    <xf numFmtId="9" fontId="35" fillId="11" borderId="52" xfId="22" applyFont="1" applyFill="1" applyBorder="1" applyAlignment="1" applyProtection="1">
      <alignment horizontal="left" vertical="center" wrapText="1"/>
    </xf>
    <xf numFmtId="9" fontId="35" fillId="11" borderId="56" xfId="22" applyFont="1" applyFill="1" applyBorder="1" applyAlignment="1" applyProtection="1">
      <alignment horizontal="left" vertical="center" wrapText="1"/>
    </xf>
    <xf numFmtId="0" fontId="7" fillId="3" borderId="15" xfId="0" applyFont="1" applyFill="1" applyBorder="1" applyAlignment="1" applyProtection="1">
      <alignment horizontal="left" vertical="center" wrapText="1"/>
      <protection locked="0"/>
    </xf>
    <xf numFmtId="0" fontId="7" fillId="3" borderId="52" xfId="0" applyFont="1" applyFill="1" applyBorder="1" applyAlignment="1" applyProtection="1">
      <alignment horizontal="left" vertical="center" wrapText="1"/>
      <protection locked="0"/>
    </xf>
    <xf numFmtId="0" fontId="39" fillId="0" borderId="0" xfId="14" applyFont="1" applyFill="1" applyBorder="1" applyAlignment="1" applyProtection="1">
      <alignment horizontal="center" vertical="center" wrapText="1"/>
    </xf>
    <xf numFmtId="0" fontId="38" fillId="11" borderId="38" xfId="11" applyFont="1" applyFill="1" applyBorder="1" applyAlignment="1" applyProtection="1">
      <alignment horizontal="center" vertical="center" textRotation="90" wrapText="1"/>
      <protection hidden="1"/>
    </xf>
    <xf numFmtId="0" fontId="0" fillId="0" borderId="32" xfId="0" applyBorder="1" applyAlignment="1">
      <alignment horizontal="center"/>
    </xf>
    <xf numFmtId="1" fontId="32" fillId="23" borderId="17" xfId="18" applyNumberFormat="1" applyFont="1" applyFill="1" applyBorder="1" applyAlignment="1" applyProtection="1">
      <alignment horizontal="left" vertical="center" wrapText="1"/>
      <protection locked="0"/>
    </xf>
    <xf numFmtId="1" fontId="32" fillId="23" borderId="65" xfId="18" applyNumberFormat="1" applyFont="1" applyFill="1" applyBorder="1" applyAlignment="1" applyProtection="1">
      <alignment horizontal="left" vertical="center" wrapText="1"/>
      <protection locked="0"/>
    </xf>
    <xf numFmtId="1" fontId="3" fillId="0" borderId="17" xfId="18" applyNumberFormat="1" applyFont="1" applyFill="1" applyBorder="1" applyAlignment="1" applyProtection="1">
      <alignment horizontal="left" vertical="top" wrapText="1"/>
      <protection locked="0"/>
    </xf>
    <xf numFmtId="1" fontId="3" fillId="0" borderId="65" xfId="18" applyNumberFormat="1" applyFont="1" applyFill="1" applyBorder="1" applyAlignment="1" applyProtection="1">
      <alignment horizontal="left" vertical="top" wrapText="1"/>
      <protection locked="0"/>
    </xf>
    <xf numFmtId="1" fontId="32" fillId="11" borderId="4" xfId="22" applyNumberFormat="1" applyFont="1" applyFill="1" applyBorder="1" applyAlignment="1" applyProtection="1">
      <alignment horizontal="center" vertical="center"/>
    </xf>
    <xf numFmtId="0" fontId="32" fillId="11" borderId="2" xfId="0" applyFont="1" applyFill="1" applyBorder="1" applyAlignment="1" applyProtection="1">
      <alignment horizontal="center" vertical="center" wrapText="1"/>
    </xf>
    <xf numFmtId="0" fontId="32" fillId="11" borderId="9" xfId="0" applyFont="1" applyFill="1" applyBorder="1" applyAlignment="1" applyProtection="1">
      <alignment horizontal="center" vertical="center" wrapText="1"/>
    </xf>
    <xf numFmtId="9" fontId="32" fillId="11" borderId="52" xfId="22" applyFont="1" applyFill="1" applyBorder="1" applyAlignment="1" applyProtection="1">
      <alignment horizontal="left" vertical="center" wrapText="1"/>
    </xf>
    <xf numFmtId="9" fontId="32" fillId="11" borderId="56" xfId="22" applyFont="1" applyFill="1" applyBorder="1" applyAlignment="1" applyProtection="1">
      <alignment horizontal="left" vertical="center" wrapText="1"/>
    </xf>
    <xf numFmtId="0" fontId="32" fillId="11" borderId="15" xfId="0" applyFont="1" applyFill="1" applyBorder="1" applyAlignment="1" applyProtection="1">
      <alignment horizontal="center" vertical="center"/>
    </xf>
    <xf numFmtId="0" fontId="32" fillId="11" borderId="52" xfId="0" applyFont="1" applyFill="1" applyBorder="1" applyAlignment="1" applyProtection="1">
      <alignment horizontal="center" vertical="center"/>
    </xf>
    <xf numFmtId="0" fontId="32" fillId="11" borderId="56" xfId="0" applyFont="1" applyFill="1" applyBorder="1" applyAlignment="1" applyProtection="1">
      <alignment horizontal="center" vertical="center"/>
    </xf>
    <xf numFmtId="164" fontId="32" fillId="11" borderId="2" xfId="0" applyNumberFormat="1" applyFont="1" applyFill="1" applyBorder="1" applyAlignment="1" applyProtection="1">
      <alignment horizontal="center" vertical="center" wrapText="1"/>
    </xf>
    <xf numFmtId="164" fontId="2" fillId="3" borderId="55" xfId="0" applyNumberFormat="1" applyFont="1" applyFill="1" applyBorder="1" applyAlignment="1" applyProtection="1">
      <alignment horizontal="center" vertical="center" wrapText="1"/>
      <protection locked="0"/>
    </xf>
    <xf numFmtId="164" fontId="2" fillId="3" borderId="53" xfId="0" applyNumberFormat="1" applyFont="1" applyFill="1" applyBorder="1" applyAlignment="1" applyProtection="1">
      <alignment horizontal="center" vertical="center" wrapText="1"/>
      <protection locked="0"/>
    </xf>
    <xf numFmtId="164" fontId="2" fillId="3" borderId="36" xfId="0" applyNumberFormat="1" applyFont="1" applyFill="1" applyBorder="1" applyAlignment="1" applyProtection="1">
      <alignment horizontal="center" vertical="center" wrapText="1"/>
      <protection locked="0"/>
    </xf>
    <xf numFmtId="164" fontId="2" fillId="3" borderId="4" xfId="0" applyNumberFormat="1" applyFont="1" applyFill="1" applyBorder="1" applyAlignment="1" applyProtection="1">
      <alignment horizontal="center" vertical="center" wrapText="1"/>
      <protection locked="0"/>
    </xf>
    <xf numFmtId="164" fontId="2" fillId="3" borderId="3" xfId="0" applyNumberFormat="1" applyFont="1" applyFill="1" applyBorder="1" applyAlignment="1" applyProtection="1">
      <alignment horizontal="center" vertical="center" wrapText="1"/>
      <protection locked="0"/>
    </xf>
    <xf numFmtId="0" fontId="7" fillId="3" borderId="4" xfId="0" applyFont="1" applyFill="1" applyBorder="1" applyAlignment="1" applyProtection="1">
      <alignment horizontal="left" vertical="center"/>
      <protection locked="0"/>
    </xf>
    <xf numFmtId="164" fontId="2" fillId="3" borderId="4" xfId="0" applyNumberFormat="1" applyFont="1" applyFill="1" applyBorder="1" applyAlignment="1" applyProtection="1">
      <alignment horizontal="center" vertical="center"/>
      <protection locked="0"/>
    </xf>
    <xf numFmtId="164" fontId="7" fillId="3" borderId="4" xfId="0" applyNumberFormat="1" applyFont="1" applyFill="1" applyBorder="1" applyAlignment="1" applyProtection="1">
      <alignment horizontal="center" vertical="center"/>
      <protection locked="0"/>
    </xf>
    <xf numFmtId="164" fontId="7" fillId="3" borderId="3" xfId="0" applyNumberFormat="1" applyFont="1" applyFill="1" applyBorder="1" applyAlignment="1" applyProtection="1">
      <alignment horizontal="center" vertical="center"/>
      <protection locked="0"/>
    </xf>
    <xf numFmtId="1" fontId="32" fillId="11" borderId="53" xfId="22" applyNumberFormat="1" applyFont="1" applyFill="1" applyBorder="1" applyAlignment="1" applyProtection="1">
      <alignment horizontal="center" vertical="center"/>
    </xf>
    <xf numFmtId="1" fontId="32" fillId="11" borderId="54" xfId="22" applyNumberFormat="1" applyFont="1" applyFill="1" applyBorder="1" applyAlignment="1" applyProtection="1">
      <alignment horizontal="center" vertical="center"/>
    </xf>
    <xf numFmtId="0" fontId="7" fillId="3" borderId="55" xfId="0" applyFont="1" applyFill="1" applyBorder="1" applyAlignment="1" applyProtection="1">
      <alignment horizontal="left" vertical="center"/>
      <protection locked="0"/>
    </xf>
    <xf numFmtId="0" fontId="7" fillId="3" borderId="53"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164" fontId="2" fillId="3" borderId="55" xfId="0" applyNumberFormat="1" applyFont="1" applyFill="1" applyBorder="1" applyAlignment="1" applyProtection="1">
      <alignment horizontal="center" vertical="center"/>
      <protection locked="0"/>
    </xf>
    <xf numFmtId="164" fontId="2" fillId="3" borderId="53" xfId="0" applyNumberFormat="1" applyFont="1" applyFill="1" applyBorder="1" applyAlignment="1" applyProtection="1">
      <alignment horizontal="center" vertical="center"/>
      <protection locked="0"/>
    </xf>
    <xf numFmtId="164" fontId="2" fillId="3" borderId="54" xfId="0" applyNumberFormat="1" applyFont="1" applyFill="1" applyBorder="1" applyAlignment="1" applyProtection="1">
      <alignment horizontal="center" vertical="center"/>
      <protection locked="0"/>
    </xf>
    <xf numFmtId="164" fontId="7" fillId="3" borderId="55" xfId="0" applyNumberFormat="1" applyFont="1" applyFill="1" applyBorder="1" applyAlignment="1" applyProtection="1">
      <alignment horizontal="center" vertical="center"/>
      <protection locked="0"/>
    </xf>
    <xf numFmtId="164" fontId="7" fillId="3" borderId="53" xfId="0" applyNumberFormat="1" applyFont="1" applyFill="1" applyBorder="1" applyAlignment="1" applyProtection="1">
      <alignment horizontal="center" vertical="center"/>
      <protection locked="0"/>
    </xf>
    <xf numFmtId="164" fontId="7" fillId="3" borderId="54" xfId="0" applyNumberFormat="1" applyFont="1" applyFill="1" applyBorder="1" applyAlignment="1" applyProtection="1">
      <alignment horizontal="center" vertical="center"/>
      <protection locked="0"/>
    </xf>
    <xf numFmtId="164" fontId="7" fillId="3" borderId="36" xfId="0" applyNumberFormat="1" applyFont="1" applyFill="1" applyBorder="1" applyAlignment="1" applyProtection="1">
      <alignment horizontal="center" vertical="center"/>
      <protection locked="0"/>
    </xf>
    <xf numFmtId="0" fontId="32" fillId="11" borderId="6" xfId="0" applyFont="1" applyFill="1" applyBorder="1" applyAlignment="1" applyProtection="1">
      <alignment horizontal="center" vertical="center" wrapText="1"/>
    </xf>
    <xf numFmtId="0" fontId="32" fillId="11" borderId="11" xfId="0" applyFont="1" applyFill="1" applyBorder="1" applyAlignment="1" applyProtection="1">
      <alignment horizontal="center" vertical="center" wrapText="1"/>
    </xf>
    <xf numFmtId="0" fontId="46" fillId="10" borderId="4" xfId="12" applyFont="1" applyFill="1" applyBorder="1" applyAlignment="1" applyProtection="1">
      <alignment horizontal="center" vertical="center" wrapText="1"/>
      <protection hidden="1"/>
    </xf>
    <xf numFmtId="9" fontId="32" fillId="11" borderId="4" xfId="18" applyFont="1" applyFill="1" applyBorder="1" applyAlignment="1" applyProtection="1">
      <alignment horizontal="left" vertical="center" wrapText="1"/>
    </xf>
    <xf numFmtId="0" fontId="47" fillId="11" borderId="4" xfId="12" applyFont="1" applyFill="1" applyBorder="1" applyAlignment="1" applyProtection="1">
      <alignment horizontal="center" vertical="center" wrapText="1"/>
      <protection locked="0"/>
    </xf>
    <xf numFmtId="9" fontId="32" fillId="11" borderId="55" xfId="18" applyFont="1" applyFill="1" applyBorder="1" applyAlignment="1" applyProtection="1">
      <alignment horizontal="left" vertical="center" wrapText="1"/>
    </xf>
    <xf numFmtId="9" fontId="32" fillId="11" borderId="53" xfId="18" applyFont="1" applyFill="1" applyBorder="1" applyAlignment="1" applyProtection="1">
      <alignment horizontal="left" vertical="center" wrapText="1"/>
    </xf>
    <xf numFmtId="9" fontId="32" fillId="11" borderId="54" xfId="18" applyFont="1" applyFill="1" applyBorder="1" applyAlignment="1" applyProtection="1">
      <alignment horizontal="left" vertical="center" wrapText="1"/>
    </xf>
    <xf numFmtId="0" fontId="24" fillId="11" borderId="4" xfId="12" applyFont="1" applyFill="1" applyBorder="1" applyAlignment="1" applyProtection="1">
      <alignment horizontal="left" vertical="center" wrapText="1"/>
      <protection locked="0"/>
    </xf>
    <xf numFmtId="0" fontId="32" fillId="11" borderId="62" xfId="0" applyFont="1" applyFill="1" applyBorder="1" applyAlignment="1" applyProtection="1">
      <alignment horizontal="left" vertical="center" wrapText="1"/>
      <protection hidden="1"/>
    </xf>
    <xf numFmtId="0" fontId="32" fillId="11" borderId="63" xfId="0" applyFont="1" applyFill="1" applyBorder="1" applyAlignment="1" applyProtection="1">
      <alignment horizontal="left" vertical="center" wrapText="1"/>
      <protection hidden="1"/>
    </xf>
    <xf numFmtId="0" fontId="32" fillId="11" borderId="64" xfId="0" applyFont="1" applyFill="1" applyBorder="1" applyAlignment="1" applyProtection="1">
      <alignment horizontal="left" vertical="center" wrapText="1"/>
      <protection hidden="1"/>
    </xf>
    <xf numFmtId="0" fontId="32" fillId="11" borderId="55" xfId="11" applyFont="1" applyFill="1" applyBorder="1" applyAlignment="1" applyProtection="1">
      <alignment horizontal="left" vertical="center" wrapText="1"/>
    </xf>
    <xf numFmtId="0" fontId="32" fillId="11" borderId="54" xfId="11" applyFont="1" applyFill="1" applyBorder="1" applyAlignment="1" applyProtection="1">
      <alignment horizontal="left" vertical="center" wrapText="1"/>
    </xf>
    <xf numFmtId="0" fontId="24" fillId="11" borderId="4" xfId="12" applyFont="1" applyFill="1" applyBorder="1" applyAlignment="1" applyProtection="1">
      <alignment horizontal="center" vertical="center" wrapText="1"/>
      <protection locked="0"/>
    </xf>
    <xf numFmtId="0" fontId="24" fillId="11" borderId="3" xfId="12" applyFont="1" applyFill="1" applyBorder="1" applyAlignment="1" applyProtection="1">
      <alignment horizontal="center" vertical="center" wrapText="1"/>
      <protection locked="0"/>
    </xf>
    <xf numFmtId="0" fontId="39" fillId="0" borderId="26" xfId="9" applyFont="1" applyFill="1" applyBorder="1" applyAlignment="1" applyProtection="1">
      <alignment horizontal="center" vertical="center"/>
      <protection locked="0"/>
    </xf>
    <xf numFmtId="0" fontId="32" fillId="11" borderId="18" xfId="0" applyFont="1" applyFill="1" applyBorder="1" applyAlignment="1" applyProtection="1">
      <alignment horizontal="left" vertical="center" wrapText="1"/>
      <protection hidden="1"/>
    </xf>
    <xf numFmtId="0" fontId="32" fillId="11" borderId="18" xfId="0" applyFont="1" applyFill="1" applyBorder="1" applyAlignment="1" applyProtection="1">
      <alignment horizontal="left" vertical="center"/>
      <protection hidden="1"/>
    </xf>
    <xf numFmtId="0" fontId="32" fillId="11" borderId="2" xfId="0" applyFont="1" applyFill="1" applyBorder="1" applyAlignment="1" applyProtection="1">
      <alignment horizontal="left" vertical="center"/>
      <protection hidden="1"/>
    </xf>
    <xf numFmtId="0" fontId="11" fillId="5" borderId="60" xfId="11" applyFont="1" applyFill="1" applyBorder="1" applyAlignment="1" applyProtection="1">
      <alignment horizontal="left" vertical="top" wrapText="1"/>
      <protection hidden="1"/>
    </xf>
    <xf numFmtId="0" fontId="11" fillId="5" borderId="52" xfId="11" applyFont="1" applyFill="1" applyBorder="1" applyAlignment="1" applyProtection="1">
      <alignment horizontal="left" vertical="top" wrapText="1"/>
      <protection hidden="1"/>
    </xf>
    <xf numFmtId="0" fontId="11" fillId="5" borderId="33" xfId="11" applyFont="1" applyFill="1" applyBorder="1" applyAlignment="1" applyProtection="1">
      <alignment horizontal="left" vertical="top" wrapText="1"/>
      <protection hidden="1"/>
    </xf>
    <xf numFmtId="0" fontId="2" fillId="11" borderId="51" xfId="18" applyNumberFormat="1" applyFont="1" applyFill="1" applyBorder="1" applyAlignment="1" applyProtection="1">
      <alignment horizontal="left" vertical="center" wrapText="1"/>
      <protection locked="0"/>
    </xf>
    <xf numFmtId="0" fontId="2" fillId="11" borderId="35" xfId="18" applyNumberFormat="1" applyFont="1" applyFill="1" applyBorder="1" applyAlignment="1" applyProtection="1">
      <alignment horizontal="left" vertical="center" wrapText="1"/>
      <protection locked="0"/>
    </xf>
    <xf numFmtId="0" fontId="2" fillId="11" borderId="52" xfId="18" applyNumberFormat="1" applyFont="1" applyFill="1" applyBorder="1" applyAlignment="1" applyProtection="1">
      <alignment horizontal="left" vertical="center" wrapText="1"/>
      <protection locked="0"/>
    </xf>
    <xf numFmtId="0" fontId="2" fillId="11" borderId="33" xfId="18" applyNumberFormat="1"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34" xfId="0" applyFont="1" applyFill="1" applyBorder="1" applyAlignment="1" applyProtection="1">
      <alignment horizontal="left" vertical="top" wrapText="1"/>
      <protection locked="0"/>
    </xf>
    <xf numFmtId="0" fontId="40" fillId="11" borderId="11" xfId="0" applyFont="1" applyFill="1" applyBorder="1" applyAlignment="1" applyProtection="1">
      <alignment horizontal="center" vertical="center" wrapText="1"/>
      <protection hidden="1"/>
    </xf>
    <xf numFmtId="0" fontId="3" fillId="11" borderId="62" xfId="0" applyFont="1" applyFill="1" applyBorder="1" applyAlignment="1">
      <alignment horizontal="center" vertical="center"/>
    </xf>
    <xf numFmtId="0" fontId="3" fillId="11" borderId="30" xfId="0" applyFont="1" applyFill="1" applyBorder="1" applyAlignment="1">
      <alignment horizontal="center" vertical="center"/>
    </xf>
    <xf numFmtId="0" fontId="2" fillId="6" borderId="70" xfId="0" applyFont="1" applyFill="1" applyBorder="1" applyAlignment="1">
      <alignment horizontal="center" vertical="center"/>
    </xf>
    <xf numFmtId="0" fontId="3" fillId="4" borderId="69" xfId="0" applyFont="1" applyFill="1" applyBorder="1" applyAlignment="1">
      <alignment horizontal="left" vertical="center"/>
    </xf>
    <xf numFmtId="0" fontId="3" fillId="4" borderId="29" xfId="0" applyFont="1" applyFill="1" applyBorder="1" applyAlignment="1">
      <alignment horizontal="left" vertical="center"/>
    </xf>
    <xf numFmtId="0" fontId="3" fillId="4" borderId="67" xfId="0" applyFont="1" applyFill="1" applyBorder="1" applyAlignment="1">
      <alignment horizontal="left" vertical="center"/>
    </xf>
    <xf numFmtId="0" fontId="3" fillId="8" borderId="69" xfId="0" applyFont="1" applyFill="1" applyBorder="1" applyAlignment="1">
      <alignment horizontal="left" vertical="center"/>
    </xf>
    <xf numFmtId="0" fontId="3" fillId="8" borderId="67" xfId="0" applyFont="1" applyFill="1" applyBorder="1" applyAlignment="1">
      <alignment horizontal="left" vertical="center"/>
    </xf>
    <xf numFmtId="0" fontId="3" fillId="7" borderId="69" xfId="0" applyFont="1" applyFill="1" applyBorder="1" applyAlignment="1">
      <alignment horizontal="left" vertical="center"/>
    </xf>
    <xf numFmtId="0" fontId="3" fillId="7" borderId="67" xfId="0" applyFont="1" applyFill="1" applyBorder="1" applyAlignment="1">
      <alignment horizontal="left" vertical="center"/>
    </xf>
    <xf numFmtId="0" fontId="3" fillId="8" borderId="29" xfId="0" applyFont="1" applyFill="1" applyBorder="1" applyAlignment="1">
      <alignment horizontal="left" vertical="center"/>
    </xf>
    <xf numFmtId="0" fontId="3" fillId="7" borderId="29" xfId="0" applyFont="1" applyFill="1" applyBorder="1" applyAlignment="1">
      <alignment horizontal="left" vertical="center"/>
    </xf>
  </cellXfs>
  <cellStyles count="23">
    <cellStyle name="Hide Errors" xfId="1"/>
    <cellStyle name="Hyperlink" xfId="2" builtinId="8"/>
    <cellStyle name="Leading Zero" xfId="3"/>
    <cellStyle name="Minus (0)" xfId="4"/>
    <cellStyle name="Minus (0.0)" xfId="5"/>
    <cellStyle name="Minus (0.00)" xfId="6"/>
    <cellStyle name="Normal" xfId="0" builtinId="0"/>
    <cellStyle name="Normal 2" xfId="7"/>
    <cellStyle name="Normal 2 2" xfId="8"/>
    <cellStyle name="Normal 2 3" xfId="9"/>
    <cellStyle name="Normal 3" xfId="10"/>
    <cellStyle name="Normal_Appendix 11" xfId="11"/>
    <cellStyle name="Normal_Appendix 11 2" xfId="12"/>
    <cellStyle name="Normal_Appendix 11 2 2" xfId="13"/>
    <cellStyle name="Normal_Appendix 11 3" xfId="14"/>
    <cellStyle name="Note 2" xfId="15"/>
    <cellStyle name="Note 3" xfId="16"/>
    <cellStyle name="Note 3 2" xfId="17"/>
    <cellStyle name="Percent" xfId="18" builtinId="5"/>
    <cellStyle name="Percent 2" xfId="19"/>
    <cellStyle name="Percent 3" xfId="20"/>
    <cellStyle name="Percent 3 2" xfId="21"/>
    <cellStyle name="Percent 4" xfId="22"/>
  </cellStyles>
  <dxfs count="172">
    <dxf>
      <fill>
        <patternFill>
          <bgColor theme="6" tint="0.39994506668294322"/>
        </patternFill>
      </fill>
    </dxf>
    <dxf>
      <fill>
        <patternFill>
          <bgColor rgb="FFFFCC00"/>
        </patternFill>
      </fill>
    </dxf>
    <dxf>
      <font>
        <color theme="0"/>
      </font>
      <fill>
        <patternFill>
          <bgColor rgb="FFFF0000"/>
        </patternFill>
      </fill>
    </dxf>
    <dxf>
      <fill>
        <patternFill>
          <bgColor theme="6" tint="0.39994506668294322"/>
        </patternFill>
      </fill>
    </dxf>
    <dxf>
      <fill>
        <patternFill>
          <bgColor rgb="FFFFCC00"/>
        </patternFill>
      </fill>
    </dxf>
    <dxf>
      <font>
        <color theme="0"/>
      </font>
      <fill>
        <patternFill>
          <bgColor rgb="FFFF0000"/>
        </patternFill>
      </fill>
    </dxf>
    <dxf>
      <fill>
        <patternFill>
          <bgColor theme="6" tint="0.39994506668294322"/>
        </patternFill>
      </fill>
    </dxf>
    <dxf>
      <fill>
        <patternFill>
          <bgColor rgb="FFFFCC00"/>
        </patternFill>
      </fill>
    </dxf>
    <dxf>
      <font>
        <color theme="0"/>
      </font>
      <fill>
        <patternFill>
          <bgColor rgb="FFFF000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9"/>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ill>
        <patternFill>
          <bgColor indexed="10"/>
        </patternFill>
      </fill>
    </dxf>
    <dxf>
      <fill>
        <patternFill>
          <bgColor indexed="51"/>
        </patternFill>
      </fill>
    </dxf>
    <dxf>
      <font>
        <b val="0"/>
        <i val="0"/>
        <condense val="0"/>
        <extend val="0"/>
        <color auto="1"/>
      </font>
      <fill>
        <patternFill>
          <bgColor indexed="50"/>
        </patternFill>
      </fill>
    </dxf>
    <dxf>
      <font>
        <b/>
        <i val="0"/>
        <color rgb="FFFF0000"/>
        <name val="Cambria"/>
        <scheme val="none"/>
      </font>
    </dxf>
    <dxf>
      <font>
        <b/>
        <i val="0"/>
        <color theme="9" tint="-0.24994659260841701"/>
        <name val="Cambria"/>
        <scheme val="none"/>
      </font>
    </dxf>
    <dxf>
      <font>
        <b/>
        <i val="0"/>
        <color rgb="FF607731"/>
        <name val="Cambria"/>
        <scheme val="none"/>
      </font>
    </dxf>
    <dxf>
      <font>
        <b/>
        <i val="0"/>
        <color rgb="FFFF0000"/>
        <name val="Cambria"/>
        <scheme val="none"/>
      </font>
    </dxf>
    <dxf>
      <font>
        <b/>
        <i val="0"/>
        <color rgb="FF0000CC"/>
        <name val="Cambria"/>
        <scheme val="none"/>
      </font>
    </dxf>
    <dxf>
      <font>
        <b/>
        <i val="0"/>
        <color theme="1"/>
      </font>
    </dxf>
    <dxf>
      <font>
        <b/>
        <i val="0"/>
        <strike val="0"/>
        <u val="none"/>
        <color rgb="FFFF0000"/>
        <name val="Cambria"/>
        <scheme val="none"/>
      </font>
    </dxf>
    <dxf>
      <font>
        <b/>
        <i val="0"/>
        <strike val="0"/>
        <u val="none"/>
        <color rgb="FF0000CC"/>
        <name val="Cambria"/>
        <scheme val="none"/>
      </font>
    </dxf>
    <dxf>
      <font>
        <b/>
        <i val="0"/>
        <color theme="1"/>
        <name val="Cambria"/>
        <scheme val="none"/>
      </font>
    </dxf>
    <dxf>
      <font>
        <b/>
        <i val="0"/>
        <color rgb="FFFF0000"/>
        <name val="Cambria"/>
        <scheme val="none"/>
      </font>
    </dxf>
    <dxf>
      <font>
        <b/>
        <i val="0"/>
        <color theme="9" tint="-0.24994659260841701"/>
        <name val="Cambria"/>
        <scheme val="none"/>
      </font>
    </dxf>
    <dxf>
      <font>
        <b/>
        <i val="0"/>
        <color rgb="FF607731"/>
        <name val="Cambria"/>
        <scheme val="none"/>
      </font>
    </dxf>
    <dxf>
      <font>
        <b/>
        <i val="0"/>
        <color rgb="FFFF0000"/>
        <name val="Cambria"/>
        <scheme val="none"/>
      </font>
    </dxf>
    <dxf>
      <font>
        <b/>
        <i val="0"/>
        <color rgb="FF0000CC"/>
        <name val="Cambria"/>
        <scheme val="none"/>
      </font>
    </dxf>
    <dxf>
      <font>
        <b/>
        <i val="0"/>
        <color theme="1"/>
      </font>
    </dxf>
    <dxf>
      <font>
        <b/>
        <i val="0"/>
        <strike val="0"/>
        <u val="none"/>
        <color rgb="FFFF0000"/>
        <name val="Cambria"/>
        <scheme val="none"/>
      </font>
    </dxf>
    <dxf>
      <font>
        <b/>
        <i val="0"/>
        <strike val="0"/>
        <u val="none"/>
        <color rgb="FF0000CC"/>
        <name val="Cambria"/>
        <scheme val="none"/>
      </font>
    </dxf>
    <dxf>
      <font>
        <b/>
        <i val="0"/>
        <color theme="1"/>
        <name val="Cambria"/>
        <scheme val="none"/>
      </font>
    </dxf>
    <dxf>
      <font>
        <b/>
        <i val="0"/>
        <color rgb="FFFF0000"/>
        <name val="Cambria"/>
        <scheme val="none"/>
      </font>
    </dxf>
    <dxf>
      <font>
        <b/>
        <i val="0"/>
        <color theme="9" tint="-0.24994659260841701"/>
        <name val="Cambria"/>
        <scheme val="none"/>
      </font>
    </dxf>
    <dxf>
      <font>
        <b/>
        <i val="0"/>
        <color rgb="FF607731"/>
        <name val="Cambria"/>
        <scheme val="none"/>
      </font>
    </dxf>
    <dxf>
      <font>
        <b/>
        <i val="0"/>
        <color rgb="FFFF0000"/>
        <name val="Cambria"/>
        <scheme val="none"/>
      </font>
    </dxf>
    <dxf>
      <font>
        <b/>
        <i val="0"/>
        <color rgb="FF0000CC"/>
        <name val="Cambria"/>
        <scheme val="none"/>
      </font>
    </dxf>
    <dxf>
      <font>
        <b/>
        <i val="0"/>
        <color theme="1"/>
      </font>
    </dxf>
    <dxf>
      <font>
        <b/>
        <i val="0"/>
        <strike val="0"/>
        <u val="none"/>
        <color rgb="FFFF0000"/>
        <name val="Cambria"/>
        <scheme val="none"/>
      </font>
    </dxf>
    <dxf>
      <font>
        <b/>
        <i val="0"/>
        <strike val="0"/>
        <u val="none"/>
        <color rgb="FF0000CC"/>
        <name val="Cambria"/>
        <scheme val="none"/>
      </font>
    </dxf>
    <dxf>
      <font>
        <b/>
        <i val="0"/>
        <color theme="1"/>
        <name val="Cambria"/>
        <scheme val="none"/>
      </font>
    </dxf>
    <dxf>
      <fill>
        <patternFill patternType="none">
          <bgColor auto="1"/>
        </patternFill>
      </fill>
    </dxf>
    <dxf>
      <fill>
        <patternFill patternType="solid"/>
      </fill>
    </dxf>
    <dxf>
      <font>
        <b/>
        <i val="0"/>
      </font>
    </dxf>
    <dxf>
      <fill>
        <patternFill patternType="solid"/>
      </fill>
    </dxf>
    <dxf>
      <font>
        <b/>
        <i val="0"/>
      </font>
    </dxf>
    <dxf>
      <fill>
        <patternFill patternType="solid"/>
      </fill>
    </dxf>
    <dxf>
      <font>
        <b/>
        <i val="0"/>
      </font>
    </dxf>
    <dxf>
      <fill>
        <patternFill patternType="solid"/>
      </fill>
    </dxf>
    <dxf>
      <font>
        <b/>
        <i val="0"/>
      </font>
    </dxf>
    <dxf>
      <font>
        <b/>
        <i val="0"/>
        <color rgb="FFFF0000"/>
        <name val="Cambria"/>
        <scheme val="none"/>
      </font>
    </dxf>
    <dxf>
      <font>
        <b/>
        <i val="0"/>
        <color theme="9" tint="-0.24994659260841701"/>
        <name val="Cambria"/>
        <scheme val="none"/>
      </font>
    </dxf>
    <dxf>
      <font>
        <b/>
        <i val="0"/>
        <color rgb="FF607731"/>
        <name val="Cambria"/>
        <scheme val="none"/>
      </font>
    </dxf>
    <dxf>
      <font>
        <b/>
        <i val="0"/>
        <color rgb="FFFF0000"/>
        <name val="Cambria"/>
        <scheme val="none"/>
      </font>
    </dxf>
    <dxf>
      <font>
        <b/>
        <i val="0"/>
        <color rgb="FF0000CC"/>
        <name val="Cambria"/>
        <scheme val="none"/>
      </font>
    </dxf>
    <dxf>
      <font>
        <b/>
        <i val="0"/>
        <color theme="1"/>
      </font>
    </dxf>
    <dxf>
      <font>
        <b/>
        <i val="0"/>
        <strike val="0"/>
        <u val="none"/>
        <color rgb="FFFF0000"/>
        <name val="Cambria"/>
        <scheme val="none"/>
      </font>
    </dxf>
    <dxf>
      <font>
        <b/>
        <i val="0"/>
        <strike val="0"/>
        <u val="none"/>
        <color rgb="FF0000CC"/>
        <name val="Cambria"/>
        <scheme val="none"/>
      </font>
    </dxf>
    <dxf>
      <font>
        <b/>
        <i val="0"/>
        <color theme="1"/>
        <name val="Cambria"/>
        <scheme val="none"/>
      </font>
    </dxf>
    <dxf>
      <font>
        <b/>
        <i val="0"/>
        <color rgb="FFFF0000"/>
        <name val="Cambria"/>
        <scheme val="none"/>
      </font>
    </dxf>
    <dxf>
      <font>
        <b/>
        <i val="0"/>
        <color theme="9" tint="-0.24994659260841701"/>
        <name val="Cambria"/>
        <scheme val="none"/>
      </font>
    </dxf>
    <dxf>
      <font>
        <b/>
        <i val="0"/>
        <color rgb="FF607731"/>
        <name val="Cambria"/>
        <scheme val="none"/>
      </font>
    </dxf>
    <dxf>
      <font>
        <b/>
        <i val="0"/>
        <strike val="0"/>
        <u val="none"/>
        <color rgb="FFFF0000"/>
        <name val="Cambria"/>
        <scheme val="none"/>
      </font>
    </dxf>
    <dxf>
      <font>
        <b/>
        <i val="0"/>
        <strike val="0"/>
        <u val="none"/>
        <color rgb="FF0000CC"/>
        <name val="Cambria"/>
        <scheme val="none"/>
      </font>
    </dxf>
    <dxf>
      <font>
        <b/>
        <i val="0"/>
        <color theme="1"/>
        <name val="Cambria"/>
        <scheme val="none"/>
      </font>
    </dxf>
    <dxf>
      <font>
        <b/>
        <i val="0"/>
        <color rgb="FFFF0000"/>
        <name val="Cambria"/>
        <scheme val="none"/>
      </font>
    </dxf>
    <dxf>
      <font>
        <b/>
        <i val="0"/>
        <color rgb="FF0000CC"/>
        <name val="Cambria"/>
        <scheme val="none"/>
      </font>
    </dxf>
    <dxf>
      <font>
        <b/>
        <i val="0"/>
        <color theme="1"/>
      </font>
    </dxf>
    <dxf>
      <font>
        <b/>
        <i val="0"/>
        <condense val="0"/>
        <extend val="0"/>
        <color indexed="9"/>
      </font>
      <fill>
        <patternFill>
          <bgColor rgb="FFC00000"/>
        </patternFill>
      </fill>
    </dxf>
    <dxf>
      <font>
        <b/>
        <i val="0"/>
        <condense val="0"/>
        <extend val="0"/>
      </font>
      <fill>
        <patternFill patternType="solid">
          <bgColor rgb="FFBEE989"/>
        </patternFill>
      </fill>
    </dxf>
    <dxf>
      <fill>
        <patternFill patternType="none">
          <bgColor indexed="65"/>
        </patternFill>
      </fill>
    </dxf>
    <dxf>
      <fill>
        <patternFill patternType="none">
          <bgColor indexed="65"/>
        </patternFill>
      </fill>
    </dxf>
    <dxf>
      <fill>
        <patternFill patternType="none">
          <bgColor indexed="65"/>
        </patternFill>
      </fill>
    </dxf>
    <dxf>
      <font>
        <b/>
        <i val="0"/>
        <color auto="1"/>
      </font>
      <fill>
        <patternFill patternType="none">
          <bgColor indexed="65"/>
        </patternFill>
      </fill>
    </dxf>
    <dxf>
      <fill>
        <patternFill>
          <bgColor theme="6" tint="0.39994506668294322"/>
        </patternFill>
      </fill>
    </dxf>
    <dxf>
      <fill>
        <patternFill>
          <bgColor rgb="FFFFDA65"/>
        </patternFill>
      </fill>
    </dxf>
    <dxf>
      <font>
        <b/>
        <i val="0"/>
        <color auto="1"/>
      </font>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ill>
        <patternFill patternType="none">
          <bgColor indexed="65"/>
        </patternFill>
      </fill>
    </dxf>
    <dxf>
      <font>
        <b/>
        <i val="0"/>
        <color theme="1"/>
      </font>
      <fill>
        <patternFill patternType="none">
          <bgColor indexed="65"/>
        </patternFill>
      </fill>
    </dxf>
    <dxf>
      <font>
        <b/>
        <i val="0"/>
        <condense val="0"/>
        <extend val="0"/>
        <color indexed="9"/>
      </font>
      <fill>
        <patternFill>
          <bgColor indexed="10"/>
        </patternFill>
      </fill>
    </dxf>
    <dxf>
      <font>
        <b/>
        <i val="0"/>
        <condense val="0"/>
        <extend val="0"/>
        <color auto="1"/>
      </font>
      <fill>
        <patternFill>
          <bgColor indexed="51"/>
        </patternFill>
      </fill>
    </dxf>
    <dxf>
      <font>
        <b/>
        <i val="0"/>
        <condense val="0"/>
        <extend val="0"/>
        <color auto="1"/>
      </font>
      <fill>
        <patternFill>
          <bgColor indexed="50"/>
        </patternFill>
      </fill>
    </dxf>
    <dxf>
      <font>
        <condense val="0"/>
        <extend val="0"/>
        <color indexed="22"/>
      </font>
      <fill>
        <patternFill>
          <bgColor theme="8" tint="0.79998168889431442"/>
        </patternFill>
      </fill>
    </dxf>
    <dxf>
      <font>
        <b/>
        <i val="0"/>
        <condense val="0"/>
        <extend val="0"/>
        <color auto="1"/>
      </font>
      <fill>
        <patternFill>
          <bgColor indexed="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O$10" lockText="1" noThreeD="1"/>
</file>

<file path=xl/ctrlProps/ctrlProp2.xml><?xml version="1.0" encoding="utf-8"?>
<formControlPr xmlns="http://schemas.microsoft.com/office/spreadsheetml/2009/9/main" objectType="CheckBox" fmlaLink="$AQ$10" lockText="1" noThreeD="1"/>
</file>

<file path=xl/ctrlProps/ctrlProp3.xml><?xml version="1.0" encoding="utf-8"?>
<formControlPr xmlns="http://schemas.microsoft.com/office/spreadsheetml/2009/9/main" objectType="CheckBox" fmlaLink="$AP$10" lockText="1" noThreeD="1"/>
</file>

<file path=xl/ctrlProps/ctrlProp4.xml><?xml version="1.0" encoding="utf-8"?>
<formControlPr xmlns="http://schemas.microsoft.com/office/spreadsheetml/2009/9/main" objectType="CheckBox" fmlaLink="$AO$43" lockText="1" noThreeD="1"/>
</file>

<file path=xl/ctrlProps/ctrlProp5.xml><?xml version="1.0" encoding="utf-8"?>
<formControlPr xmlns="http://schemas.microsoft.com/office/spreadsheetml/2009/9/main" objectType="CheckBox" fmlaLink="AP43" lockText="1" noThreeD="1"/>
</file>

<file path=xl/ctrlProps/ctrlProp6.xml><?xml version="1.0" encoding="utf-8"?>
<formControlPr xmlns="http://schemas.microsoft.com/office/spreadsheetml/2009/9/main" objectType="CheckBox" fmlaLink="AQ43" lockText="1" noThreeD="1"/>
</file>

<file path=xl/ctrlProps/ctrlProp7.xml><?xml version="1.0" encoding="utf-8"?>
<formControlPr xmlns="http://schemas.microsoft.com/office/spreadsheetml/2009/9/main" objectType="CheckBox" fmlaLink="AR43" lockText="1" noThreeD="1"/>
</file>

<file path=xl/ctrlProps/ctrlProp8.xml><?xml version="1.0" encoding="utf-8"?>
<formControlPr xmlns="http://schemas.microsoft.com/office/spreadsheetml/2009/9/main" objectType="CheckBox" fmlaLink="AT43" lockText="1" noThreeD="1"/>
</file>

<file path=xl/ctrlProps/ctrlProp9.xml><?xml version="1.0" encoding="utf-8"?>
<formControlPr xmlns="http://schemas.microsoft.com/office/spreadsheetml/2009/9/main" objectType="CheckBox" fmlaLink="AS4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177800</xdr:colOff>
          <xdr:row>11</xdr:row>
          <xdr:rowOff>63500</xdr:rowOff>
        </xdr:from>
        <xdr:to>
          <xdr:col>29</xdr:col>
          <xdr:colOff>44450</xdr:colOff>
          <xdr:row>12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Quality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177800</xdr:colOff>
          <xdr:row>12</xdr:row>
          <xdr:rowOff>266700</xdr:rowOff>
        </xdr:from>
        <xdr:to>
          <xdr:col>29</xdr:col>
          <xdr:colOff>101600</xdr:colOff>
          <xdr:row>13</xdr:row>
          <xdr:rowOff>215900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177800</xdr:colOff>
          <xdr:row>11</xdr:row>
          <xdr:rowOff>266700</xdr:rowOff>
        </xdr:from>
        <xdr:to>
          <xdr:col>29</xdr:col>
          <xdr:colOff>82550</xdr:colOff>
          <xdr:row>13</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42</xdr:row>
          <xdr:rowOff>38100</xdr:rowOff>
        </xdr:from>
        <xdr:to>
          <xdr:col>17</xdr:col>
          <xdr:colOff>25400</xdr:colOff>
          <xdr:row>42</xdr:row>
          <xdr:rowOff>215900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Civil Aerospace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xdr:row>
          <xdr:rowOff>31750</xdr:rowOff>
        </xdr:from>
        <xdr:to>
          <xdr:col>21</xdr:col>
          <xdr:colOff>31750</xdr:colOff>
          <xdr:row>42</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Defence Aerospace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139700</xdr:colOff>
          <xdr:row>42</xdr:row>
          <xdr:rowOff>31750</xdr:rowOff>
        </xdr:from>
        <xdr:to>
          <xdr:col>30</xdr:col>
          <xdr:colOff>107950</xdr:colOff>
          <xdr:row>42</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42</xdr:row>
          <xdr:rowOff>38100</xdr:rowOff>
        </xdr:from>
        <xdr:to>
          <xdr:col>33</xdr:col>
          <xdr:colOff>76200</xdr:colOff>
          <xdr:row>42</xdr:row>
          <xdr:rowOff>196850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Marine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42</xdr:row>
          <xdr:rowOff>31750</xdr:rowOff>
        </xdr:from>
        <xdr:to>
          <xdr:col>38</xdr:col>
          <xdr:colOff>101600</xdr:colOff>
          <xdr:row>42</xdr:row>
          <xdr:rowOff>215900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GTS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101600</xdr:colOff>
          <xdr:row>42</xdr:row>
          <xdr:rowOff>38100</xdr:rowOff>
        </xdr:from>
        <xdr:to>
          <xdr:col>36</xdr:col>
          <xdr:colOff>0</xdr:colOff>
          <xdr:row>42</xdr:row>
          <xdr:rowOff>196850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Nuclear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8"/>
  <sheetViews>
    <sheetView showGridLines="0" showRowColHeaders="0" zoomScale="120" zoomScaleNormal="120" workbookViewId="0">
      <selection activeCell="D25" sqref="D25"/>
    </sheetView>
  </sheetViews>
  <sheetFormatPr defaultColWidth="9.08984375" defaultRowHeight="12.5" x14ac:dyDescent="0.25"/>
  <cols>
    <col min="1" max="1" width="1.453125" style="243" customWidth="1"/>
    <col min="2" max="3" width="1.6328125" style="243" customWidth="1"/>
    <col min="4" max="4" width="85.6328125" style="243" customWidth="1"/>
    <col min="5" max="16384" width="9.08984375" style="243"/>
  </cols>
  <sheetData>
    <row r="1" spans="1:4" ht="6" customHeight="1" x14ac:dyDescent="0.25">
      <c r="B1" s="379"/>
      <c r="C1" s="379"/>
      <c r="D1" s="379"/>
    </row>
    <row r="2" spans="1:4" ht="18" customHeight="1" x14ac:dyDescent="0.35">
      <c r="A2" s="252"/>
      <c r="B2" s="380" t="s">
        <v>217</v>
      </c>
      <c r="C2" s="380"/>
      <c r="D2" s="380"/>
    </row>
    <row r="3" spans="1:4" ht="13" x14ac:dyDescent="0.25">
      <c r="A3" s="252"/>
      <c r="B3" s="253"/>
      <c r="C3" s="381" t="s">
        <v>218</v>
      </c>
      <c r="D3" s="381"/>
    </row>
    <row r="4" spans="1:4" ht="6" customHeight="1" x14ac:dyDescent="0.25">
      <c r="A4" s="252"/>
      <c r="B4" s="253"/>
      <c r="C4" s="254"/>
      <c r="D4" s="254"/>
    </row>
    <row r="5" spans="1:4" ht="18" customHeight="1" x14ac:dyDescent="0.35">
      <c r="A5" s="252"/>
      <c r="B5" s="380" t="s">
        <v>219</v>
      </c>
      <c r="C5" s="380"/>
      <c r="D5" s="380"/>
    </row>
    <row r="6" spans="1:4" ht="39" x14ac:dyDescent="0.25">
      <c r="A6" s="252"/>
      <c r="B6" s="253"/>
      <c r="C6" s="252"/>
      <c r="D6" s="255" t="s">
        <v>220</v>
      </c>
    </row>
    <row r="7" spans="1:4" ht="6" customHeight="1" x14ac:dyDescent="0.25">
      <c r="A7" s="252"/>
      <c r="B7" s="377"/>
      <c r="C7" s="377"/>
      <c r="D7" s="377"/>
    </row>
    <row r="8" spans="1:4" x14ac:dyDescent="0.25">
      <c r="A8" s="252"/>
      <c r="B8" s="378"/>
      <c r="C8" s="378"/>
      <c r="D8" s="378"/>
    </row>
  </sheetData>
  <sheetProtection selectLockedCells="1" selectUnlockedCells="1"/>
  <mergeCells count="6">
    <mergeCell ref="B7:D7"/>
    <mergeCell ref="B8:D8"/>
    <mergeCell ref="B1:D1"/>
    <mergeCell ref="B2:D2"/>
    <mergeCell ref="B5:D5"/>
    <mergeCell ref="C3:D3"/>
  </mergeCells>
  <printOptions horizontalCentered="1"/>
  <pageMargins left="0.70866141732283472" right="0.39370078740157483" top="0.39370078740157483" bottom="0.39370078740157483" header="0.31496062992125984" footer="0.31496062992125984"/>
  <pageSetup paperSize="9" fitToHeight="2" orientation="portrait" r:id="rId1"/>
  <headerFooter>
    <oddFooter>&amp;C&amp;8Page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B217"/>
  <sheetViews>
    <sheetView showGridLines="0" topLeftCell="A34" zoomScaleNormal="100" zoomScaleSheetLayoutView="100" workbookViewId="0">
      <selection activeCell="B38" sqref="B38:AM38"/>
    </sheetView>
  </sheetViews>
  <sheetFormatPr defaultRowHeight="12.5" x14ac:dyDescent="0.25"/>
  <cols>
    <col min="1" max="1" width="0.90625" customWidth="1"/>
    <col min="2" max="13" width="3.6328125" customWidth="1"/>
    <col min="14" max="14" width="4.36328125" customWidth="1"/>
    <col min="15" max="15" width="3.6328125" customWidth="1"/>
    <col min="16" max="16" width="4.36328125" customWidth="1"/>
    <col min="17" max="19" width="3.6328125" customWidth="1"/>
    <col min="20" max="20" width="5.453125" customWidth="1"/>
    <col min="21" max="21" width="8.36328125" customWidth="1"/>
    <col min="22" max="22" width="5.453125" style="2" customWidth="1"/>
    <col min="23" max="23" width="7.90625" style="2" customWidth="1"/>
    <col min="24" max="39" width="3.6328125" customWidth="1"/>
    <col min="40" max="40" width="0.90625" style="1" customWidth="1"/>
    <col min="41" max="41" width="13.08984375" style="196" customWidth="1"/>
    <col min="42" max="42" width="15" style="196" customWidth="1"/>
    <col min="43" max="43" width="11.36328125" style="197" customWidth="1"/>
    <col min="44" max="44" width="5.36328125" style="197" customWidth="1"/>
    <col min="45" max="45" width="9.08984375" style="197" customWidth="1"/>
    <col min="46" max="46" width="5.36328125" style="197" customWidth="1"/>
    <col min="47" max="47" width="1.6328125" style="198" customWidth="1"/>
    <col min="48" max="49" width="8.6328125" style="1" customWidth="1"/>
    <col min="50" max="57" width="8.6328125" customWidth="1"/>
    <col min="58" max="79" width="27.90625" customWidth="1"/>
  </cols>
  <sheetData>
    <row r="1" spans="1:49" ht="5.25" customHeight="1" x14ac:dyDescent="0.25">
      <c r="B1" s="22"/>
      <c r="C1" s="22"/>
      <c r="D1" s="22"/>
      <c r="E1" s="22"/>
      <c r="F1" s="22"/>
      <c r="G1" s="22"/>
      <c r="H1" s="22"/>
      <c r="I1" s="22"/>
      <c r="J1" s="22"/>
      <c r="K1" s="22"/>
      <c r="L1" s="22"/>
      <c r="M1" s="22"/>
      <c r="N1" s="22"/>
      <c r="O1" s="22"/>
      <c r="P1" s="22"/>
      <c r="Q1" s="22"/>
      <c r="R1" s="22"/>
      <c r="S1" s="22"/>
      <c r="T1" s="22"/>
      <c r="U1" s="22"/>
      <c r="V1" s="25"/>
      <c r="W1" s="25"/>
      <c r="X1" s="22"/>
      <c r="Y1" s="22"/>
      <c r="Z1" s="22"/>
      <c r="AA1" s="22"/>
      <c r="AB1" s="22"/>
      <c r="AC1" s="22"/>
      <c r="AD1" s="22"/>
      <c r="AE1" s="22"/>
      <c r="AF1" s="24"/>
      <c r="AG1" s="23"/>
      <c r="AH1" s="22"/>
      <c r="AI1" s="22"/>
      <c r="AJ1" s="22"/>
      <c r="AK1" s="22"/>
      <c r="AL1" s="22"/>
      <c r="AM1" s="22"/>
    </row>
    <row r="2" spans="1:49" s="9" customFormat="1" ht="16.5" customHeight="1" x14ac:dyDescent="0.3">
      <c r="A2" s="11"/>
      <c r="B2" s="463" t="s">
        <v>297</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257"/>
      <c r="AO2" s="199"/>
      <c r="AP2" s="199"/>
      <c r="AQ2" s="200"/>
      <c r="AR2" s="200"/>
      <c r="AS2" s="201"/>
      <c r="AT2" s="202"/>
      <c r="AU2" s="202"/>
      <c r="AV2" s="10"/>
      <c r="AW2" s="10"/>
    </row>
    <row r="3" spans="1:49" s="9" customFormat="1" ht="15.75" customHeight="1" x14ac:dyDescent="0.25">
      <c r="A3" s="11"/>
      <c r="B3" s="467" t="s">
        <v>298</v>
      </c>
      <c r="C3" s="468"/>
      <c r="D3" s="468"/>
      <c r="E3" s="468"/>
      <c r="F3" s="468"/>
      <c r="G3" s="468"/>
      <c r="H3" s="468"/>
      <c r="I3" s="468"/>
      <c r="J3" s="468"/>
      <c r="K3" s="468"/>
      <c r="L3" s="468"/>
      <c r="M3" s="468"/>
      <c r="N3" s="468"/>
      <c r="O3" s="468"/>
      <c r="P3" s="468"/>
      <c r="Q3" s="468"/>
      <c r="R3" s="468"/>
      <c r="S3" s="468"/>
      <c r="T3" s="468"/>
      <c r="U3" s="468"/>
      <c r="V3" s="468"/>
      <c r="W3" s="468"/>
      <c r="X3" s="483" t="str">
        <f>IF(AO37=AP37,"SUPPLIER SECTION OF FORM IS COMPLETE","SUPPLIER SECTION OF FORM IS INCOMPLETE")</f>
        <v>SUPPLIER SECTION OF FORM IS INCOMPLETE</v>
      </c>
      <c r="Y3" s="484"/>
      <c r="Z3" s="484"/>
      <c r="AA3" s="484"/>
      <c r="AB3" s="484"/>
      <c r="AC3" s="484"/>
      <c r="AD3" s="484"/>
      <c r="AE3" s="484"/>
      <c r="AF3" s="484"/>
      <c r="AG3" s="484"/>
      <c r="AH3" s="484"/>
      <c r="AI3" s="484"/>
      <c r="AJ3" s="484"/>
      <c r="AK3" s="484"/>
      <c r="AL3" s="484"/>
      <c r="AM3" s="485"/>
      <c r="AN3" s="21"/>
      <c r="AO3" s="203"/>
      <c r="AP3" s="199"/>
      <c r="AQ3" s="200"/>
      <c r="AR3" s="200"/>
      <c r="AS3" s="200"/>
      <c r="AT3" s="200"/>
      <c r="AU3" s="200"/>
    </row>
    <row r="4" spans="1:49" ht="15" customHeight="1" x14ac:dyDescent="0.25">
      <c r="B4" s="495" t="s">
        <v>308</v>
      </c>
      <c r="C4" s="496"/>
      <c r="D4" s="496"/>
      <c r="E4" s="496"/>
      <c r="F4" s="496"/>
      <c r="G4" s="496"/>
      <c r="H4" s="496"/>
      <c r="I4" s="496"/>
      <c r="J4" s="496"/>
      <c r="K4" s="496"/>
      <c r="L4" s="496"/>
      <c r="M4" s="496"/>
      <c r="N4" s="496"/>
      <c r="O4" s="497"/>
      <c r="P4" s="498" t="s">
        <v>43</v>
      </c>
      <c r="Q4" s="499"/>
      <c r="R4" s="499"/>
      <c r="S4" s="499"/>
      <c r="T4" s="499"/>
      <c r="U4" s="499"/>
      <c r="V4" s="499"/>
      <c r="W4" s="499"/>
      <c r="X4" s="499"/>
      <c r="Y4" s="499"/>
      <c r="Z4" s="499"/>
      <c r="AA4" s="499"/>
      <c r="AB4" s="499"/>
      <c r="AC4" s="499"/>
      <c r="AD4" s="499"/>
      <c r="AE4" s="499"/>
      <c r="AF4" s="499"/>
      <c r="AG4" s="500"/>
      <c r="AH4" s="489" t="s">
        <v>301</v>
      </c>
      <c r="AI4" s="490"/>
      <c r="AJ4" s="490"/>
      <c r="AK4" s="490"/>
      <c r="AL4" s="490"/>
      <c r="AM4" s="491"/>
      <c r="AO4" s="204"/>
    </row>
    <row r="5" spans="1:49" ht="18.75" customHeight="1" x14ac:dyDescent="0.25">
      <c r="B5" s="474" t="s">
        <v>292</v>
      </c>
      <c r="C5" s="475"/>
      <c r="D5" s="475"/>
      <c r="E5" s="476"/>
      <c r="F5" s="504"/>
      <c r="G5" s="504"/>
      <c r="H5" s="504"/>
      <c r="I5" s="504"/>
      <c r="J5" s="504"/>
      <c r="K5" s="504"/>
      <c r="L5" s="504"/>
      <c r="M5" s="504"/>
      <c r="N5" s="504"/>
      <c r="O5" s="505"/>
      <c r="P5" s="621" t="s">
        <v>290</v>
      </c>
      <c r="Q5" s="475"/>
      <c r="R5" s="476"/>
      <c r="S5" s="504"/>
      <c r="T5" s="504"/>
      <c r="U5" s="504"/>
      <c r="V5" s="504"/>
      <c r="W5" s="504"/>
      <c r="X5" s="504"/>
      <c r="Y5" s="504"/>
      <c r="Z5" s="504"/>
      <c r="AA5" s="504"/>
      <c r="AB5" s="504"/>
      <c r="AC5" s="504"/>
      <c r="AD5" s="504"/>
      <c r="AE5" s="504"/>
      <c r="AF5" s="504"/>
      <c r="AG5" s="505"/>
      <c r="AH5" s="492"/>
      <c r="AI5" s="493"/>
      <c r="AJ5" s="493"/>
      <c r="AK5" s="493"/>
      <c r="AL5" s="493"/>
      <c r="AM5" s="494"/>
      <c r="AO5" s="205"/>
      <c r="AP5" s="205"/>
      <c r="AQ5" s="206"/>
      <c r="AR5" s="207"/>
    </row>
    <row r="6" spans="1:49" ht="18.75" customHeight="1" x14ac:dyDescent="0.25">
      <c r="B6" s="474" t="s">
        <v>293</v>
      </c>
      <c r="C6" s="475"/>
      <c r="D6" s="475"/>
      <c r="E6" s="476"/>
      <c r="F6" s="504"/>
      <c r="G6" s="504"/>
      <c r="H6" s="504"/>
      <c r="I6" s="504"/>
      <c r="J6" s="504"/>
      <c r="K6" s="504"/>
      <c r="L6" s="504"/>
      <c r="M6" s="504"/>
      <c r="N6" s="504"/>
      <c r="O6" s="505"/>
      <c r="P6" s="489" t="s">
        <v>291</v>
      </c>
      <c r="Q6" s="490"/>
      <c r="R6" s="550"/>
      <c r="S6" s="504"/>
      <c r="T6" s="504"/>
      <c r="U6" s="504"/>
      <c r="V6" s="504"/>
      <c r="W6" s="504"/>
      <c r="X6" s="504"/>
      <c r="Y6" s="504"/>
      <c r="Z6" s="504"/>
      <c r="AA6" s="504"/>
      <c r="AB6" s="504"/>
      <c r="AC6" s="504"/>
      <c r="AD6" s="504"/>
      <c r="AE6" s="504"/>
      <c r="AF6" s="504"/>
      <c r="AG6" s="505"/>
      <c r="AH6" s="489" t="s">
        <v>42</v>
      </c>
      <c r="AI6" s="490"/>
      <c r="AJ6" s="490"/>
      <c r="AK6" s="490"/>
      <c r="AL6" s="490"/>
      <c r="AM6" s="491"/>
      <c r="AO6" s="205"/>
      <c r="AP6" s="233" t="s">
        <v>137</v>
      </c>
      <c r="AQ6" s="206"/>
      <c r="AR6" s="207"/>
    </row>
    <row r="7" spans="1:49" ht="18.75" customHeight="1" x14ac:dyDescent="0.25">
      <c r="B7" s="474" t="s">
        <v>294</v>
      </c>
      <c r="C7" s="475"/>
      <c r="D7" s="475"/>
      <c r="E7" s="476"/>
      <c r="F7" s="504"/>
      <c r="G7" s="504"/>
      <c r="H7" s="504"/>
      <c r="I7" s="504"/>
      <c r="J7" s="504"/>
      <c r="K7" s="504"/>
      <c r="L7" s="504"/>
      <c r="M7" s="504"/>
      <c r="N7" s="504"/>
      <c r="O7" s="505"/>
      <c r="P7" s="498" t="s">
        <v>41</v>
      </c>
      <c r="Q7" s="499"/>
      <c r="R7" s="499"/>
      <c r="S7" s="499"/>
      <c r="T7" s="499"/>
      <c r="U7" s="499"/>
      <c r="V7" s="499"/>
      <c r="W7" s="499"/>
      <c r="X7" s="499"/>
      <c r="Y7" s="499"/>
      <c r="Z7" s="499"/>
      <c r="AA7" s="499"/>
      <c r="AB7" s="499"/>
      <c r="AC7" s="499"/>
      <c r="AD7" s="499"/>
      <c r="AE7" s="499"/>
      <c r="AF7" s="499"/>
      <c r="AG7" s="500"/>
      <c r="AH7" s="486"/>
      <c r="AI7" s="487"/>
      <c r="AJ7" s="487"/>
      <c r="AK7" s="487"/>
      <c r="AL7" s="487"/>
      <c r="AM7" s="488"/>
      <c r="AO7" s="205"/>
      <c r="AP7" s="208"/>
      <c r="AQ7" s="206"/>
      <c r="AR7" s="207"/>
    </row>
    <row r="8" spans="1:49" ht="18.75" customHeight="1" x14ac:dyDescent="0.25">
      <c r="B8" s="501" t="s">
        <v>295</v>
      </c>
      <c r="C8" s="502"/>
      <c r="D8" s="502"/>
      <c r="E8" s="503"/>
      <c r="F8" s="504"/>
      <c r="G8" s="504"/>
      <c r="H8" s="504"/>
      <c r="I8" s="504"/>
      <c r="J8" s="504"/>
      <c r="K8" s="504"/>
      <c r="L8" s="504"/>
      <c r="M8" s="504"/>
      <c r="N8" s="504"/>
      <c r="O8" s="505"/>
      <c r="P8" s="621" t="s">
        <v>290</v>
      </c>
      <c r="Q8" s="475"/>
      <c r="R8" s="476"/>
      <c r="S8" s="504"/>
      <c r="T8" s="504"/>
      <c r="U8" s="504"/>
      <c r="V8" s="504"/>
      <c r="W8" s="504"/>
      <c r="X8" s="504"/>
      <c r="Y8" s="504"/>
      <c r="Z8" s="504"/>
      <c r="AA8" s="504"/>
      <c r="AB8" s="504"/>
      <c r="AC8" s="504"/>
      <c r="AD8" s="504"/>
      <c r="AE8" s="504"/>
      <c r="AF8" s="504"/>
      <c r="AG8" s="505"/>
      <c r="AH8" s="489" t="s">
        <v>40</v>
      </c>
      <c r="AI8" s="490"/>
      <c r="AJ8" s="490"/>
      <c r="AK8" s="490"/>
      <c r="AL8" s="490"/>
      <c r="AM8" s="491"/>
      <c r="AO8" s="205"/>
      <c r="AP8" s="205"/>
      <c r="AQ8" s="207"/>
      <c r="AR8" s="207"/>
    </row>
    <row r="9" spans="1:49" ht="18.75" customHeight="1" x14ac:dyDescent="0.25">
      <c r="B9" s="474" t="s">
        <v>296</v>
      </c>
      <c r="C9" s="475"/>
      <c r="D9" s="475"/>
      <c r="E9" s="476"/>
      <c r="F9" s="622"/>
      <c r="G9" s="622"/>
      <c r="H9" s="622"/>
      <c r="I9" s="622"/>
      <c r="J9" s="622"/>
      <c r="K9" s="622"/>
      <c r="L9" s="622"/>
      <c r="M9" s="622"/>
      <c r="N9" s="622"/>
      <c r="O9" s="623"/>
      <c r="P9" s="489" t="s">
        <v>291</v>
      </c>
      <c r="Q9" s="490"/>
      <c r="R9" s="550"/>
      <c r="S9" s="504"/>
      <c r="T9" s="504"/>
      <c r="U9" s="504"/>
      <c r="V9" s="504"/>
      <c r="W9" s="504"/>
      <c r="X9" s="504"/>
      <c r="Y9" s="504"/>
      <c r="Z9" s="504"/>
      <c r="AA9" s="504"/>
      <c r="AB9" s="504"/>
      <c r="AC9" s="504"/>
      <c r="AD9" s="504"/>
      <c r="AE9" s="504"/>
      <c r="AF9" s="504"/>
      <c r="AG9" s="505"/>
      <c r="AH9" s="486"/>
      <c r="AI9" s="487"/>
      <c r="AJ9" s="487"/>
      <c r="AK9" s="487"/>
      <c r="AL9" s="487"/>
      <c r="AM9" s="488"/>
      <c r="AO9" s="205"/>
      <c r="AP9" s="205"/>
      <c r="AQ9" s="207"/>
      <c r="AR9" s="207"/>
    </row>
    <row r="10" spans="1:49" ht="12" customHeight="1" x14ac:dyDescent="0.25">
      <c r="B10" s="574" t="s">
        <v>39</v>
      </c>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500"/>
      <c r="AA10" s="629" t="s">
        <v>300</v>
      </c>
      <c r="AB10" s="630"/>
      <c r="AC10" s="630"/>
      <c r="AD10" s="631"/>
      <c r="AE10" s="657" t="s">
        <v>38</v>
      </c>
      <c r="AF10" s="658"/>
      <c r="AG10" s="658"/>
      <c r="AH10" s="658"/>
      <c r="AI10" s="658"/>
      <c r="AJ10" s="658"/>
      <c r="AK10" s="658"/>
      <c r="AL10" s="658"/>
      <c r="AM10" s="659"/>
      <c r="AO10" s="224" t="b">
        <v>0</v>
      </c>
      <c r="AP10" s="224" t="b">
        <v>0</v>
      </c>
      <c r="AQ10" s="224" t="b">
        <v>0</v>
      </c>
      <c r="AR10" s="224">
        <f>IF(OR(AO10=TRUE,AP10=TRUE,AQ10=TRUE),1,0)</f>
        <v>0</v>
      </c>
    </row>
    <row r="11" spans="1:49" ht="12.75" customHeight="1" x14ac:dyDescent="0.25">
      <c r="B11" s="575"/>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7"/>
      <c r="AA11" s="632" t="s">
        <v>302</v>
      </c>
      <c r="AB11" s="633"/>
      <c r="AC11" s="633"/>
      <c r="AD11" s="634"/>
      <c r="AE11" s="567" t="s">
        <v>303</v>
      </c>
      <c r="AF11" s="568"/>
      <c r="AG11" s="568"/>
      <c r="AH11" s="568"/>
      <c r="AI11" s="568"/>
      <c r="AJ11" s="568"/>
      <c r="AK11" s="568"/>
      <c r="AL11" s="568"/>
      <c r="AM11" s="569"/>
      <c r="AN11" s="19"/>
      <c r="AO11" s="205"/>
      <c r="AP11" s="209"/>
    </row>
    <row r="12" spans="1:49" ht="21.9" customHeight="1" x14ac:dyDescent="0.25">
      <c r="B12" s="575"/>
      <c r="C12" s="576"/>
      <c r="D12" s="576"/>
      <c r="E12" s="576"/>
      <c r="F12" s="576"/>
      <c r="G12" s="576"/>
      <c r="H12" s="576"/>
      <c r="I12" s="576"/>
      <c r="J12" s="576"/>
      <c r="K12" s="576"/>
      <c r="L12" s="576"/>
      <c r="M12" s="576"/>
      <c r="N12" s="576"/>
      <c r="O12" s="576"/>
      <c r="P12" s="576"/>
      <c r="Q12" s="576"/>
      <c r="R12" s="576"/>
      <c r="S12" s="576"/>
      <c r="T12" s="576"/>
      <c r="U12" s="576"/>
      <c r="V12" s="576"/>
      <c r="W12" s="576"/>
      <c r="X12" s="576"/>
      <c r="Y12" s="576"/>
      <c r="Z12" s="577"/>
      <c r="AA12" s="570"/>
      <c r="AB12" s="570"/>
      <c r="AC12" s="570"/>
      <c r="AD12" s="571"/>
      <c r="AE12" s="564" t="s">
        <v>149</v>
      </c>
      <c r="AF12" s="565"/>
      <c r="AG12" s="565"/>
      <c r="AH12" s="565"/>
      <c r="AI12" s="565"/>
      <c r="AJ12" s="565"/>
      <c r="AK12" s="565"/>
      <c r="AL12" s="565"/>
      <c r="AM12" s="566"/>
      <c r="AN12" s="19"/>
      <c r="AO12" s="210"/>
      <c r="AP12" s="209"/>
    </row>
    <row r="13" spans="1:49" ht="21.9" customHeight="1" x14ac:dyDescent="0.25">
      <c r="B13" s="575"/>
      <c r="C13" s="576"/>
      <c r="D13" s="576"/>
      <c r="E13" s="576"/>
      <c r="F13" s="576"/>
      <c r="G13" s="576"/>
      <c r="H13" s="576"/>
      <c r="I13" s="576"/>
      <c r="J13" s="576"/>
      <c r="K13" s="576"/>
      <c r="L13" s="576"/>
      <c r="M13" s="576"/>
      <c r="N13" s="576"/>
      <c r="O13" s="576"/>
      <c r="P13" s="576"/>
      <c r="Q13" s="576"/>
      <c r="R13" s="576"/>
      <c r="S13" s="576"/>
      <c r="T13" s="576"/>
      <c r="U13" s="576"/>
      <c r="V13" s="576"/>
      <c r="W13" s="576"/>
      <c r="X13" s="576"/>
      <c r="Y13" s="576"/>
      <c r="Z13" s="577"/>
      <c r="AA13" s="570"/>
      <c r="AB13" s="570"/>
      <c r="AC13" s="570"/>
      <c r="AD13" s="571"/>
      <c r="AE13" s="558" t="s">
        <v>37</v>
      </c>
      <c r="AF13" s="559"/>
      <c r="AG13" s="559"/>
      <c r="AH13" s="559"/>
      <c r="AI13" s="559"/>
      <c r="AJ13" s="559"/>
      <c r="AK13" s="559"/>
      <c r="AL13" s="560"/>
      <c r="AM13" s="262" t="str">
        <f>IF(AO13=1,COUNTA(B158:B217),"")</f>
        <v/>
      </c>
      <c r="AO13" s="225">
        <f>IF(B158&lt;&gt;"",1,0)</f>
        <v>0</v>
      </c>
      <c r="AP13" s="211"/>
    </row>
    <row r="14" spans="1:49" ht="21.9" customHeight="1" x14ac:dyDescent="0.25">
      <c r="B14" s="578"/>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80"/>
      <c r="AA14" s="572"/>
      <c r="AB14" s="572"/>
      <c r="AC14" s="572"/>
      <c r="AD14" s="573"/>
      <c r="AE14" s="561" t="s">
        <v>36</v>
      </c>
      <c r="AF14" s="562"/>
      <c r="AG14" s="562"/>
      <c r="AH14" s="562"/>
      <c r="AI14" s="562"/>
      <c r="AJ14" s="562"/>
      <c r="AK14" s="562"/>
      <c r="AL14" s="563"/>
      <c r="AM14" s="263" t="str">
        <f>IF(AO13=1,COUNTIF(M158:M217,"Yes"),"")</f>
        <v/>
      </c>
      <c r="AO14" s="226" t="s">
        <v>147</v>
      </c>
      <c r="AP14" s="226" t="s">
        <v>148</v>
      </c>
      <c r="AR14" s="197" t="s">
        <v>35</v>
      </c>
    </row>
    <row r="15" spans="1:49" ht="15" customHeight="1" x14ac:dyDescent="0.25">
      <c r="B15" s="477" t="s">
        <v>34</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9"/>
      <c r="AO15" s="227">
        <v>15</v>
      </c>
      <c r="AP15" s="228">
        <f>COUNTA(F5,F6,F7,F8,F9,S5,S6,S8,S9,AH5,AH7,AH9,B11)+AR10+AO13</f>
        <v>0</v>
      </c>
    </row>
    <row r="16" spans="1:49" ht="12.75" customHeight="1" x14ac:dyDescent="0.25">
      <c r="B16" s="480" t="s">
        <v>178</v>
      </c>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2"/>
    </row>
    <row r="17" spans="1:80" ht="10.5" customHeight="1" x14ac:dyDescent="0.25">
      <c r="A17" s="237"/>
      <c r="B17" s="471" t="s">
        <v>30</v>
      </c>
      <c r="C17" s="472"/>
      <c r="D17" s="472"/>
      <c r="E17" s="472"/>
      <c r="F17" s="472"/>
      <c r="G17" s="472"/>
      <c r="H17" s="472"/>
      <c r="I17" s="472"/>
      <c r="J17" s="472"/>
      <c r="K17" s="472"/>
      <c r="L17" s="472"/>
      <c r="M17" s="472"/>
      <c r="N17" s="472"/>
      <c r="O17" s="472"/>
      <c r="P17" s="472"/>
      <c r="Q17" s="472"/>
      <c r="R17" s="472"/>
      <c r="S17" s="473"/>
      <c r="T17" s="220" t="s">
        <v>29</v>
      </c>
      <c r="U17" s="220" t="s">
        <v>28</v>
      </c>
      <c r="V17" s="221" t="s">
        <v>27</v>
      </c>
      <c r="W17" s="365" t="s">
        <v>168</v>
      </c>
      <c r="X17" s="539"/>
      <c r="Y17" s="540"/>
      <c r="Z17" s="540"/>
      <c r="AA17" s="540"/>
      <c r="AB17" s="540"/>
      <c r="AC17" s="540"/>
      <c r="AD17" s="540"/>
      <c r="AE17" s="540"/>
      <c r="AF17" s="540"/>
      <c r="AG17" s="540"/>
      <c r="AH17" s="540"/>
      <c r="AI17" s="540"/>
      <c r="AJ17" s="540"/>
      <c r="AK17" s="540"/>
      <c r="AL17" s="541"/>
      <c r="AM17" s="258" t="s">
        <v>27</v>
      </c>
      <c r="AO17" s="226" t="s">
        <v>145</v>
      </c>
      <c r="AP17" s="226" t="s">
        <v>146</v>
      </c>
      <c r="AS17" s="213"/>
      <c r="AW17" s="18"/>
      <c r="AX17" s="17"/>
      <c r="AY17" s="17"/>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row>
    <row r="18" spans="1:80" ht="15" customHeight="1" x14ac:dyDescent="0.25">
      <c r="A18" s="8"/>
      <c r="B18" s="261">
        <v>1</v>
      </c>
      <c r="C18" s="469" t="str">
        <f>VLOOKUP(B18,Matrix!$B$4:$C$75,2,FALSE)</f>
        <v>Is the change the transfer of commercial and/or logistical accountabilities?</v>
      </c>
      <c r="D18" s="470"/>
      <c r="E18" s="470"/>
      <c r="F18" s="470"/>
      <c r="G18" s="470"/>
      <c r="H18" s="470"/>
      <c r="I18" s="470"/>
      <c r="J18" s="470"/>
      <c r="K18" s="470"/>
      <c r="L18" s="470"/>
      <c r="M18" s="470"/>
      <c r="N18" s="470"/>
      <c r="O18" s="470"/>
      <c r="P18" s="470"/>
      <c r="Q18" s="470"/>
      <c r="R18" s="470"/>
      <c r="S18" s="470"/>
      <c r="T18" s="69">
        <f>IF($AP18=1,VLOOKUP($X18,Matrix!$D$4:$J$75,7,0),0)</f>
        <v>0</v>
      </c>
      <c r="U18" s="69">
        <f>IF($AP18=1,VLOOKUP($X18,Matrix!$D$4:$K$75,8,0),0)</f>
        <v>0</v>
      </c>
      <c r="V18" s="78">
        <f>IF($AP18=1,VLOOKUP($X18,Matrix!$D$4:$E$75,2,0),0)</f>
        <v>0</v>
      </c>
      <c r="W18" s="337">
        <f>IF($AP18=1,VLOOKUP($X18,Matrix!$D$4:$I$75,6,0),0)</f>
        <v>0</v>
      </c>
      <c r="X18" s="464"/>
      <c r="Y18" s="465"/>
      <c r="Z18" s="465"/>
      <c r="AA18" s="465"/>
      <c r="AB18" s="465"/>
      <c r="AC18" s="465"/>
      <c r="AD18" s="465"/>
      <c r="AE18" s="465"/>
      <c r="AF18" s="465"/>
      <c r="AG18" s="465"/>
      <c r="AH18" s="465"/>
      <c r="AI18" s="465"/>
      <c r="AJ18" s="465"/>
      <c r="AK18" s="465"/>
      <c r="AL18" s="466"/>
      <c r="AM18" s="346" t="str">
        <f t="shared" ref="AM18:AM35" si="0">IF(AP18=0,"",IF(AP18=1,IF(V18&lt;=2,"G",IF(V18&lt;=6,"A","R"))))</f>
        <v/>
      </c>
      <c r="AO18" s="227">
        <f>IF(AO15=AP15,1,0)</f>
        <v>0</v>
      </c>
      <c r="AP18" s="227">
        <f t="shared" ref="AP18:AP35" si="1">IF(OR(AO18=0,ISBLANK(X18)),0,1)</f>
        <v>0</v>
      </c>
    </row>
    <row r="19" spans="1:80" ht="15" customHeight="1" x14ac:dyDescent="0.25">
      <c r="A19" s="8"/>
      <c r="B19" s="261">
        <v>2</v>
      </c>
      <c r="C19" s="469" t="str">
        <f>VLOOKUP(B19,Matrix!$B$4:$C$75,2,FALSE)</f>
        <v>Is the change the relocation of the manufacturing facility / plant?</v>
      </c>
      <c r="D19" s="470"/>
      <c r="E19" s="470"/>
      <c r="F19" s="470"/>
      <c r="G19" s="470"/>
      <c r="H19" s="470"/>
      <c r="I19" s="470"/>
      <c r="J19" s="470"/>
      <c r="K19" s="470"/>
      <c r="L19" s="470"/>
      <c r="M19" s="470"/>
      <c r="N19" s="470"/>
      <c r="O19" s="470"/>
      <c r="P19" s="470"/>
      <c r="Q19" s="470"/>
      <c r="R19" s="470"/>
      <c r="S19" s="470"/>
      <c r="T19" s="69">
        <f>IF($AP19=1,VLOOKUP($X19,Matrix!$D$4:$J$75,7,0),0)</f>
        <v>0</v>
      </c>
      <c r="U19" s="69">
        <f>IF($AP19=1,VLOOKUP($X19,Matrix!$D$4:$K$75,8,0),0)</f>
        <v>0</v>
      </c>
      <c r="V19" s="78">
        <f>IF($AP19=1,VLOOKUP($X19,Matrix!$D$4:$E$75,2,0),0)</f>
        <v>0</v>
      </c>
      <c r="W19" s="337">
        <f>IF($AP19=1,VLOOKUP($X19,Matrix!$D$4:$I$75,6,0),0)</f>
        <v>0</v>
      </c>
      <c r="X19" s="464"/>
      <c r="Y19" s="465"/>
      <c r="Z19" s="465"/>
      <c r="AA19" s="465"/>
      <c r="AB19" s="465"/>
      <c r="AC19" s="465"/>
      <c r="AD19" s="465"/>
      <c r="AE19" s="465"/>
      <c r="AF19" s="465"/>
      <c r="AG19" s="465"/>
      <c r="AH19" s="465"/>
      <c r="AI19" s="465"/>
      <c r="AJ19" s="465"/>
      <c r="AK19" s="465"/>
      <c r="AL19" s="466"/>
      <c r="AM19" s="346" t="str">
        <f t="shared" si="0"/>
        <v/>
      </c>
      <c r="AO19" s="227">
        <f>IF($X$18=Matrix!$D$5,1,0)</f>
        <v>0</v>
      </c>
      <c r="AP19" s="227">
        <f t="shared" si="1"/>
        <v>0</v>
      </c>
      <c r="AW19" s="6"/>
      <c r="AX19" s="12"/>
      <c r="AY19" s="12"/>
      <c r="AZ19" s="6"/>
      <c r="BA19" s="12"/>
      <c r="BB19" s="12"/>
      <c r="BC19" s="7"/>
      <c r="BD19" s="12"/>
      <c r="BE19" s="12"/>
      <c r="BF19" s="6"/>
      <c r="BG19" s="12"/>
      <c r="BH19" s="12"/>
      <c r="BI19" s="6"/>
      <c r="BJ19" s="12"/>
      <c r="BK19" s="12"/>
      <c r="BL19" s="6"/>
      <c r="BM19" s="12"/>
      <c r="BN19" s="12"/>
      <c r="BO19" s="6"/>
      <c r="BP19" s="12"/>
      <c r="BQ19" s="12"/>
      <c r="BR19" s="6"/>
      <c r="BS19" s="12"/>
      <c r="BT19" s="12"/>
      <c r="BU19" s="6"/>
      <c r="BV19" s="12"/>
      <c r="BW19" s="12"/>
      <c r="BX19" s="6"/>
      <c r="BY19" s="12"/>
      <c r="BZ19" s="12"/>
    </row>
    <row r="20" spans="1:80" ht="22.5" customHeight="1" x14ac:dyDescent="0.25">
      <c r="A20" s="8"/>
      <c r="B20" s="261">
        <v>3</v>
      </c>
      <c r="C20" s="469" t="str">
        <f>VLOOKUP(B20,Matrix!$B$4:$C$75,2,FALSE)</f>
        <v>Is the change the relocation of existing, or implementation of new manufacturing equipment within cuKMent facility / plant?</v>
      </c>
      <c r="D20" s="470"/>
      <c r="E20" s="470"/>
      <c r="F20" s="470"/>
      <c r="G20" s="470"/>
      <c r="H20" s="470"/>
      <c r="I20" s="470"/>
      <c r="J20" s="470"/>
      <c r="K20" s="470"/>
      <c r="L20" s="470"/>
      <c r="M20" s="470"/>
      <c r="N20" s="470"/>
      <c r="O20" s="470"/>
      <c r="P20" s="470"/>
      <c r="Q20" s="470"/>
      <c r="R20" s="470"/>
      <c r="S20" s="470"/>
      <c r="T20" s="69">
        <f>IF($AP20=1,VLOOKUP($X20,Matrix!$D$4:$J$75,7,0),0)</f>
        <v>0</v>
      </c>
      <c r="U20" s="69">
        <f>IF($AP20=1,VLOOKUP($X20,Matrix!$D$4:$K$75,8,0),0)</f>
        <v>0</v>
      </c>
      <c r="V20" s="78">
        <f>IF($AP20=1,VLOOKUP($X20,Matrix!$D$4:$E$75,2,0),0)</f>
        <v>0</v>
      </c>
      <c r="W20" s="337">
        <f>IF($AP20=1,VLOOKUP($X20,Matrix!$D$4:$I$75,6,0),0)</f>
        <v>0</v>
      </c>
      <c r="X20" s="464"/>
      <c r="Y20" s="465"/>
      <c r="Z20" s="465"/>
      <c r="AA20" s="465"/>
      <c r="AB20" s="465"/>
      <c r="AC20" s="465"/>
      <c r="AD20" s="465"/>
      <c r="AE20" s="465"/>
      <c r="AF20" s="465"/>
      <c r="AG20" s="465"/>
      <c r="AH20" s="465"/>
      <c r="AI20" s="465"/>
      <c r="AJ20" s="465"/>
      <c r="AK20" s="465"/>
      <c r="AL20" s="466"/>
      <c r="AM20" s="346" t="str">
        <f t="shared" si="0"/>
        <v/>
      </c>
      <c r="AO20" s="227">
        <f>IF(AND($X$18=Matrix!$D$5,X19=Matrix!D6),1,0)</f>
        <v>0</v>
      </c>
      <c r="AP20" s="227">
        <f t="shared" si="1"/>
        <v>0</v>
      </c>
      <c r="AW20" s="6"/>
      <c r="AX20" s="7"/>
      <c r="AY20" s="7"/>
      <c r="AZ20" s="7"/>
      <c r="BA20" s="7"/>
      <c r="BB20" s="12"/>
      <c r="BC20" s="7"/>
      <c r="BD20" s="6"/>
      <c r="BE20" s="6"/>
      <c r="BF20" s="6"/>
      <c r="BG20" s="6"/>
      <c r="BH20" s="12"/>
      <c r="BI20" s="6"/>
      <c r="BJ20" s="6"/>
      <c r="BK20" s="7"/>
      <c r="BL20" s="7"/>
      <c r="BM20" s="7"/>
      <c r="BN20" s="15"/>
      <c r="BO20" s="6"/>
      <c r="BP20" s="6"/>
      <c r="BQ20" s="7"/>
      <c r="BR20" s="7"/>
      <c r="BS20" s="7"/>
      <c r="BT20" s="15"/>
      <c r="BU20" s="6"/>
      <c r="BV20" s="6"/>
      <c r="BW20" s="7"/>
      <c r="BX20" s="7"/>
      <c r="BY20" s="7"/>
      <c r="BZ20" s="12"/>
    </row>
    <row r="21" spans="1:80" ht="15" customHeight="1" x14ac:dyDescent="0.25">
      <c r="A21" s="8"/>
      <c r="B21" s="261">
        <v>4</v>
      </c>
      <c r="C21" s="469" t="str">
        <f>VLOOKUP(B21,Matrix!$B$4:$C$75,2,FALSE)</f>
        <v>Is the change the acquisition of new capability or capacity?</v>
      </c>
      <c r="D21" s="470"/>
      <c r="E21" s="470"/>
      <c r="F21" s="470"/>
      <c r="G21" s="470"/>
      <c r="H21" s="470"/>
      <c r="I21" s="470"/>
      <c r="J21" s="470"/>
      <c r="K21" s="470"/>
      <c r="L21" s="470"/>
      <c r="M21" s="470"/>
      <c r="N21" s="470"/>
      <c r="O21" s="470"/>
      <c r="P21" s="470"/>
      <c r="Q21" s="470"/>
      <c r="R21" s="470"/>
      <c r="S21" s="470"/>
      <c r="T21" s="69">
        <f>IF($AP21=1,VLOOKUP($X21,Matrix!$D$4:$J$75,7,0),0)</f>
        <v>0</v>
      </c>
      <c r="U21" s="69">
        <f>IF($AP21=1,VLOOKUP($X21,Matrix!$D$4:$K$75,8,0),0)</f>
        <v>0</v>
      </c>
      <c r="V21" s="78">
        <f>IF($AP21=1,VLOOKUP($X21,Matrix!$D$4:$E$75,2,0),0)</f>
        <v>0</v>
      </c>
      <c r="W21" s="338">
        <f>IF($AP21=1,VLOOKUP($X21,Matrix!$D$4:$I$75,6,0),0)</f>
        <v>0</v>
      </c>
      <c r="X21" s="464"/>
      <c r="Y21" s="465"/>
      <c r="Z21" s="465"/>
      <c r="AA21" s="465"/>
      <c r="AB21" s="465"/>
      <c r="AC21" s="465"/>
      <c r="AD21" s="465"/>
      <c r="AE21" s="465"/>
      <c r="AF21" s="465"/>
      <c r="AG21" s="465"/>
      <c r="AH21" s="465"/>
      <c r="AI21" s="465"/>
      <c r="AJ21" s="465"/>
      <c r="AK21" s="465"/>
      <c r="AL21" s="466"/>
      <c r="AM21" s="346" t="str">
        <f t="shared" si="0"/>
        <v/>
      </c>
      <c r="AO21" s="227">
        <f t="shared" ref="AO21:AO36" si="2">IF($AO$19=1,1,0)</f>
        <v>0</v>
      </c>
      <c r="AP21" s="227">
        <f t="shared" si="1"/>
        <v>0</v>
      </c>
      <c r="AW21" s="6"/>
      <c r="AX21" s="6"/>
      <c r="AY21" s="6"/>
      <c r="AZ21" s="6"/>
      <c r="BA21" s="12"/>
      <c r="BB21" s="12"/>
      <c r="BC21" s="7"/>
      <c r="BD21" s="6"/>
      <c r="BE21" s="6"/>
      <c r="BF21" s="6"/>
      <c r="BG21" s="12"/>
      <c r="BH21" s="12"/>
      <c r="BI21" s="6"/>
      <c r="BJ21" s="6"/>
      <c r="BK21" s="6"/>
      <c r="BL21" s="6"/>
      <c r="BM21" s="12"/>
      <c r="BN21" s="12"/>
      <c r="BO21" s="6"/>
      <c r="BP21" s="6"/>
      <c r="BQ21" s="6"/>
      <c r="BR21" s="6"/>
      <c r="BS21" s="12"/>
      <c r="BT21" s="12"/>
      <c r="BU21" s="6"/>
      <c r="BV21" s="6"/>
      <c r="BW21" s="6"/>
      <c r="BX21" s="6"/>
      <c r="BY21" s="12"/>
      <c r="BZ21" s="12"/>
    </row>
    <row r="22" spans="1:80" ht="22.5" customHeight="1" x14ac:dyDescent="0.25">
      <c r="A22" s="8"/>
      <c r="B22" s="261">
        <v>5</v>
      </c>
      <c r="C22" s="469" t="str">
        <f>VLOOKUP(B22,Matrix!$B$4:$C$75,2,FALSE)</f>
        <v>Will the change include product with a complex manufacturing method, or complex supply chain?</v>
      </c>
      <c r="D22" s="470"/>
      <c r="E22" s="470"/>
      <c r="F22" s="470"/>
      <c r="G22" s="470"/>
      <c r="H22" s="470"/>
      <c r="I22" s="470"/>
      <c r="J22" s="470"/>
      <c r="K22" s="470"/>
      <c r="L22" s="470"/>
      <c r="M22" s="470"/>
      <c r="N22" s="470"/>
      <c r="O22" s="470"/>
      <c r="P22" s="470"/>
      <c r="Q22" s="470"/>
      <c r="R22" s="470"/>
      <c r="S22" s="470"/>
      <c r="T22" s="69">
        <f>IF($AP22=1,VLOOKUP($X22,Matrix!$D$4:$J$75,7,0),0)</f>
        <v>0</v>
      </c>
      <c r="U22" s="69">
        <f>IF($AP22=1,VLOOKUP($X22,Matrix!$D$4:$K$75,8,0),0)</f>
        <v>0</v>
      </c>
      <c r="V22" s="78">
        <f>IF($AP22=1,VLOOKUP($X22,Matrix!$D$4:$E$75,2,0),0)</f>
        <v>0</v>
      </c>
      <c r="W22" s="339">
        <f>IF($AP22=1,VLOOKUP($X22,Matrix!$D$4:$I$75,6,0),0)</f>
        <v>0</v>
      </c>
      <c r="X22" s="464"/>
      <c r="Y22" s="465"/>
      <c r="Z22" s="465"/>
      <c r="AA22" s="465"/>
      <c r="AB22" s="465"/>
      <c r="AC22" s="465"/>
      <c r="AD22" s="465"/>
      <c r="AE22" s="465"/>
      <c r="AF22" s="465"/>
      <c r="AG22" s="465"/>
      <c r="AH22" s="465"/>
      <c r="AI22" s="465"/>
      <c r="AJ22" s="465"/>
      <c r="AK22" s="465"/>
      <c r="AL22" s="466"/>
      <c r="AM22" s="346" t="str">
        <f t="shared" si="0"/>
        <v/>
      </c>
      <c r="AO22" s="227">
        <f t="shared" si="2"/>
        <v>0</v>
      </c>
      <c r="AP22" s="227">
        <f t="shared" si="1"/>
        <v>0</v>
      </c>
      <c r="AW22" s="6"/>
      <c r="AX22" s="6"/>
      <c r="AY22" s="6"/>
      <c r="AZ22" s="6"/>
      <c r="BA22" s="12"/>
      <c r="BB22" s="12"/>
      <c r="BC22" s="7"/>
      <c r="BD22" s="6"/>
      <c r="BE22" s="6"/>
      <c r="BF22" s="6"/>
      <c r="BG22" s="12"/>
      <c r="BH22" s="12"/>
      <c r="BI22" s="6"/>
      <c r="BJ22" s="6"/>
      <c r="BK22" s="6"/>
      <c r="BL22" s="6"/>
      <c r="BM22" s="12"/>
      <c r="BN22" s="12"/>
      <c r="BO22" s="6"/>
      <c r="BP22" s="6"/>
      <c r="BQ22" s="6"/>
      <c r="BR22" s="6"/>
      <c r="BS22" s="12"/>
      <c r="BT22" s="12"/>
      <c r="BU22" s="6"/>
      <c r="BV22" s="6"/>
      <c r="BW22" s="6"/>
      <c r="BX22" s="6"/>
      <c r="BY22" s="12"/>
      <c r="BZ22" s="12"/>
    </row>
    <row r="23" spans="1:80" ht="22.5" customHeight="1" x14ac:dyDescent="0.25">
      <c r="A23" s="8"/>
      <c r="B23" s="261">
        <v>6</v>
      </c>
      <c r="C23" s="469" t="str">
        <f>VLOOKUP(B23,Matrix!$B$4:$C$75,2,FALSE)</f>
        <v>Will the change include product(s) which requires a fixed method of manufacture to be approved by the Design authority?</v>
      </c>
      <c r="D23" s="470"/>
      <c r="E23" s="470"/>
      <c r="F23" s="470"/>
      <c r="G23" s="470"/>
      <c r="H23" s="470"/>
      <c r="I23" s="470"/>
      <c r="J23" s="470"/>
      <c r="K23" s="470"/>
      <c r="L23" s="470"/>
      <c r="M23" s="470"/>
      <c r="N23" s="470"/>
      <c r="O23" s="470"/>
      <c r="P23" s="470"/>
      <c r="Q23" s="470"/>
      <c r="R23" s="470"/>
      <c r="S23" s="470"/>
      <c r="T23" s="69">
        <f>IF($AP23=1,VLOOKUP($X23,Matrix!$D$4:$J$75,7,0),0)</f>
        <v>0</v>
      </c>
      <c r="U23" s="69">
        <f>IF($AP23=1,VLOOKUP($X23,Matrix!$D$4:$K$75,8,0),0)</f>
        <v>0</v>
      </c>
      <c r="V23" s="78">
        <f>IF($AP23=1,VLOOKUP($X23,Matrix!$D$4:$E$75,2,0),0)</f>
        <v>0</v>
      </c>
      <c r="W23" s="337">
        <f>IF($AP23=1,VLOOKUP($X23,Matrix!$D$4:$I$75,6,0),0)</f>
        <v>0</v>
      </c>
      <c r="X23" s="464"/>
      <c r="Y23" s="465"/>
      <c r="Z23" s="465"/>
      <c r="AA23" s="465"/>
      <c r="AB23" s="465"/>
      <c r="AC23" s="465"/>
      <c r="AD23" s="465"/>
      <c r="AE23" s="465"/>
      <c r="AF23" s="465"/>
      <c r="AG23" s="465"/>
      <c r="AH23" s="465"/>
      <c r="AI23" s="465"/>
      <c r="AJ23" s="465"/>
      <c r="AK23" s="465"/>
      <c r="AL23" s="466"/>
      <c r="AM23" s="346" t="str">
        <f t="shared" si="0"/>
        <v/>
      </c>
      <c r="AO23" s="227">
        <f t="shared" si="2"/>
        <v>0</v>
      </c>
      <c r="AP23" s="227">
        <f t="shared" si="1"/>
        <v>0</v>
      </c>
      <c r="AW23" s="6"/>
      <c r="AX23" s="6"/>
      <c r="AY23" s="12"/>
      <c r="AZ23" s="12"/>
      <c r="BA23" s="12"/>
      <c r="BB23" s="13"/>
      <c r="BC23" s="14"/>
      <c r="BD23" s="13"/>
      <c r="BE23" s="13"/>
      <c r="BF23" s="6"/>
      <c r="BG23" s="6"/>
      <c r="BH23" s="13"/>
      <c r="BI23" s="6"/>
      <c r="BJ23" s="6"/>
      <c r="BK23" s="12"/>
      <c r="BL23" s="12"/>
      <c r="BM23" s="12"/>
      <c r="BN23" s="13"/>
      <c r="BO23" s="6"/>
      <c r="BP23" s="6"/>
      <c r="BQ23" s="12"/>
      <c r="BR23" s="12"/>
      <c r="BS23" s="12"/>
      <c r="BT23" s="13"/>
      <c r="BU23" s="6"/>
      <c r="BV23" s="6"/>
      <c r="BW23" s="12"/>
      <c r="BX23" s="12"/>
      <c r="BY23" s="12"/>
      <c r="BZ23" s="13"/>
    </row>
    <row r="24" spans="1:80" ht="22.5" customHeight="1" x14ac:dyDescent="0.25">
      <c r="A24" s="8"/>
      <c r="B24" s="261">
        <v>7</v>
      </c>
      <c r="C24" s="469" t="str">
        <f>VLOOKUP(B24,Matrix!$B$4:$C$75,2,FALSE)</f>
        <v xml:space="preserve">Will the change include product(s) with quality or delivery problems in the last 12 months? </v>
      </c>
      <c r="D24" s="470"/>
      <c r="E24" s="470"/>
      <c r="F24" s="470"/>
      <c r="G24" s="470"/>
      <c r="H24" s="470"/>
      <c r="I24" s="470"/>
      <c r="J24" s="470"/>
      <c r="K24" s="470"/>
      <c r="L24" s="470"/>
      <c r="M24" s="470"/>
      <c r="N24" s="470"/>
      <c r="O24" s="470"/>
      <c r="P24" s="470"/>
      <c r="Q24" s="470"/>
      <c r="R24" s="470"/>
      <c r="S24" s="470"/>
      <c r="T24" s="69">
        <f>IF($AP24=1,VLOOKUP($X24,Matrix!$D$4:$J$75,7,0),0)</f>
        <v>0</v>
      </c>
      <c r="U24" s="69">
        <f>IF($AP24=1,VLOOKUP($X24,Matrix!$D$4:$K$75,8,0),0)</f>
        <v>0</v>
      </c>
      <c r="V24" s="78">
        <f>IF($AP24=1,VLOOKUP($X24,Matrix!$D$4:$E$75,2,0),0)</f>
        <v>0</v>
      </c>
      <c r="W24" s="340">
        <f>IF($AP24=1,VLOOKUP($X24,Matrix!$D$4:$I$75,6,0),0)</f>
        <v>0</v>
      </c>
      <c r="X24" s="464"/>
      <c r="Y24" s="465"/>
      <c r="Z24" s="465"/>
      <c r="AA24" s="465"/>
      <c r="AB24" s="465"/>
      <c r="AC24" s="465"/>
      <c r="AD24" s="465"/>
      <c r="AE24" s="465"/>
      <c r="AF24" s="465"/>
      <c r="AG24" s="465"/>
      <c r="AH24" s="465"/>
      <c r="AI24" s="465"/>
      <c r="AJ24" s="465"/>
      <c r="AK24" s="465"/>
      <c r="AL24" s="466"/>
      <c r="AM24" s="346" t="str">
        <f t="shared" si="0"/>
        <v/>
      </c>
      <c r="AO24" s="227">
        <f t="shared" si="2"/>
        <v>0</v>
      </c>
      <c r="AP24" s="227">
        <f t="shared" si="1"/>
        <v>0</v>
      </c>
      <c r="AW24" s="6"/>
      <c r="AX24" s="6"/>
      <c r="AY24" s="6"/>
      <c r="AZ24" s="6"/>
      <c r="BA24" s="6"/>
      <c r="BB24" s="6"/>
      <c r="BC24" s="7"/>
      <c r="BD24" s="6"/>
      <c r="BE24" s="6"/>
      <c r="BF24" s="6"/>
      <c r="BG24" s="6"/>
      <c r="BH24" s="6"/>
      <c r="BI24" s="6"/>
      <c r="BJ24" s="6"/>
      <c r="BK24" s="6"/>
      <c r="BL24" s="6"/>
      <c r="BM24" s="6"/>
      <c r="BN24" s="6"/>
      <c r="BO24" s="6"/>
      <c r="BP24" s="6"/>
      <c r="BQ24" s="6"/>
      <c r="BR24" s="6"/>
      <c r="BS24" s="6"/>
      <c r="BT24" s="6"/>
      <c r="BU24" s="6"/>
      <c r="BV24" s="6"/>
      <c r="BW24" s="6"/>
      <c r="BX24" s="6"/>
      <c r="BY24" s="6"/>
      <c r="BZ24" s="6"/>
    </row>
    <row r="25" spans="1:80" ht="15" customHeight="1" x14ac:dyDescent="0.25">
      <c r="A25" s="8"/>
      <c r="B25" s="261">
        <v>8</v>
      </c>
      <c r="C25" s="469" t="str">
        <f>VLOOKUP(B25,Matrix!$B$4:$C$75,2,FALSE)</f>
        <v>Does the proposed source have manufacturing experience of the product(s) and material(s)?</v>
      </c>
      <c r="D25" s="470"/>
      <c r="E25" s="470"/>
      <c r="F25" s="470"/>
      <c r="G25" s="470"/>
      <c r="H25" s="470"/>
      <c r="I25" s="470"/>
      <c r="J25" s="470"/>
      <c r="K25" s="470"/>
      <c r="L25" s="470"/>
      <c r="M25" s="470"/>
      <c r="N25" s="470"/>
      <c r="O25" s="470"/>
      <c r="P25" s="470"/>
      <c r="Q25" s="470"/>
      <c r="R25" s="470"/>
      <c r="S25" s="470"/>
      <c r="T25" s="69">
        <f>IF($AP25=1,VLOOKUP($X25,Matrix!$D$4:$J$75,7,0),0)</f>
        <v>0</v>
      </c>
      <c r="U25" s="69">
        <f>IF($AP25=1,VLOOKUP($X25,Matrix!$D$4:$K$75,8,0),0)</f>
        <v>0</v>
      </c>
      <c r="V25" s="78">
        <f>IF($AP25=1,VLOOKUP($X25,Matrix!$D$4:$E$75,2,0),0)</f>
        <v>0</v>
      </c>
      <c r="W25" s="338">
        <f>IF($AP25=1,VLOOKUP($X25,Matrix!$D$4:$I$75,6,0),0)</f>
        <v>0</v>
      </c>
      <c r="X25" s="464"/>
      <c r="Y25" s="465"/>
      <c r="Z25" s="465"/>
      <c r="AA25" s="465"/>
      <c r="AB25" s="465"/>
      <c r="AC25" s="465"/>
      <c r="AD25" s="465"/>
      <c r="AE25" s="465"/>
      <c r="AF25" s="465"/>
      <c r="AG25" s="465"/>
      <c r="AH25" s="465"/>
      <c r="AI25" s="465"/>
      <c r="AJ25" s="465"/>
      <c r="AK25" s="465"/>
      <c r="AL25" s="466"/>
      <c r="AM25" s="346" t="str">
        <f t="shared" si="0"/>
        <v/>
      </c>
      <c r="AO25" s="227">
        <f t="shared" si="2"/>
        <v>0</v>
      </c>
      <c r="AP25" s="227">
        <f t="shared" si="1"/>
        <v>0</v>
      </c>
      <c r="AW25" s="6"/>
      <c r="AX25" s="6"/>
      <c r="AY25" s="12"/>
      <c r="AZ25" s="12"/>
      <c r="BA25" s="12"/>
      <c r="BB25" s="12"/>
      <c r="BC25" s="7"/>
      <c r="BD25" s="6"/>
      <c r="BE25" s="12"/>
      <c r="BF25" s="12"/>
      <c r="BG25" s="12"/>
      <c r="BH25" s="12"/>
      <c r="BI25" s="6"/>
      <c r="BJ25" s="6"/>
      <c r="BK25" s="12"/>
      <c r="BL25" s="12"/>
      <c r="BM25" s="12"/>
      <c r="BN25" s="12"/>
      <c r="BO25" s="6"/>
      <c r="BP25" s="6"/>
      <c r="BQ25" s="12"/>
      <c r="BR25" s="12"/>
      <c r="BS25" s="12"/>
      <c r="BT25" s="12"/>
      <c r="BU25" s="6"/>
      <c r="BV25" s="6"/>
      <c r="BW25" s="12"/>
      <c r="BX25" s="12"/>
      <c r="BY25" s="12"/>
      <c r="BZ25" s="12"/>
    </row>
    <row r="26" spans="1:80" ht="15" customHeight="1" x14ac:dyDescent="0.25">
      <c r="A26" s="8"/>
      <c r="B26" s="261">
        <v>9</v>
      </c>
      <c r="C26" s="469" t="str">
        <f>VLOOKUP(B26,Matrix!$B$4:$C$75,2,FALSE)</f>
        <v>Does the proposed source have experience of the key processes in the method?</v>
      </c>
      <c r="D26" s="470"/>
      <c r="E26" s="470"/>
      <c r="F26" s="470"/>
      <c r="G26" s="470"/>
      <c r="H26" s="470"/>
      <c r="I26" s="470"/>
      <c r="J26" s="470"/>
      <c r="K26" s="470"/>
      <c r="L26" s="470"/>
      <c r="M26" s="470"/>
      <c r="N26" s="470"/>
      <c r="O26" s="470"/>
      <c r="P26" s="470"/>
      <c r="Q26" s="470"/>
      <c r="R26" s="470"/>
      <c r="S26" s="470"/>
      <c r="T26" s="69">
        <f>IF($AP26=1,VLOOKUP($X26,Matrix!$D$4:$J$75,7,0),0)</f>
        <v>0</v>
      </c>
      <c r="U26" s="69">
        <f>IF($AP26=1,VLOOKUP($X26,Matrix!$D$4:$K$75,8,0),0)</f>
        <v>0</v>
      </c>
      <c r="V26" s="78">
        <f>IF($AP26=1,VLOOKUP($X26,Matrix!$D$4:$E$75,2,0),0)</f>
        <v>0</v>
      </c>
      <c r="W26" s="338">
        <f>IF($AP26=1,VLOOKUP($X26,Matrix!$D$4:$I$75,6,0),0)</f>
        <v>0</v>
      </c>
      <c r="X26" s="464"/>
      <c r="Y26" s="465"/>
      <c r="Z26" s="465"/>
      <c r="AA26" s="465"/>
      <c r="AB26" s="465"/>
      <c r="AC26" s="465"/>
      <c r="AD26" s="465"/>
      <c r="AE26" s="465"/>
      <c r="AF26" s="465"/>
      <c r="AG26" s="465"/>
      <c r="AH26" s="465"/>
      <c r="AI26" s="465"/>
      <c r="AJ26" s="465"/>
      <c r="AK26" s="465"/>
      <c r="AL26" s="466"/>
      <c r="AM26" s="346" t="str">
        <f t="shared" si="0"/>
        <v/>
      </c>
      <c r="AO26" s="227">
        <f t="shared" si="2"/>
        <v>0</v>
      </c>
      <c r="AP26" s="227">
        <f t="shared" si="1"/>
        <v>0</v>
      </c>
      <c r="AW26" s="6"/>
      <c r="AX26" s="6"/>
      <c r="AY26" s="6"/>
      <c r="AZ26" s="6"/>
      <c r="BA26" s="6"/>
      <c r="BB26" s="12"/>
      <c r="BC26" s="7"/>
      <c r="BD26" s="6"/>
      <c r="BE26" s="6"/>
      <c r="BF26" s="6"/>
      <c r="BG26" s="6"/>
      <c r="BH26" s="12"/>
      <c r="BI26" s="6"/>
      <c r="BJ26" s="6"/>
      <c r="BK26" s="6"/>
      <c r="BL26" s="6"/>
      <c r="BM26" s="6"/>
      <c r="BN26" s="12"/>
      <c r="BO26" s="6"/>
      <c r="BP26" s="6"/>
      <c r="BQ26" s="6"/>
      <c r="BR26" s="6"/>
      <c r="BS26" s="6"/>
      <c r="BT26" s="12"/>
      <c r="BU26" s="6"/>
      <c r="BV26" s="6"/>
      <c r="BW26" s="6"/>
      <c r="BX26" s="6"/>
      <c r="BY26" s="6"/>
      <c r="BZ26" s="12"/>
    </row>
    <row r="27" spans="1:80" ht="15" customHeight="1" x14ac:dyDescent="0.25">
      <c r="A27" s="8"/>
      <c r="B27" s="261">
        <v>10</v>
      </c>
      <c r="C27" s="469" t="str">
        <f>VLOOKUP(B27,Matrix!$B$4:$C$75,2,FALSE)</f>
        <v>What Customer Protection Strategy is agreed to ensure continuity of supply?</v>
      </c>
      <c r="D27" s="470"/>
      <c r="E27" s="470"/>
      <c r="F27" s="470"/>
      <c r="G27" s="470"/>
      <c r="H27" s="470"/>
      <c r="I27" s="470"/>
      <c r="J27" s="470"/>
      <c r="K27" s="470"/>
      <c r="L27" s="470"/>
      <c r="M27" s="470"/>
      <c r="N27" s="470"/>
      <c r="O27" s="470"/>
      <c r="P27" s="470"/>
      <c r="Q27" s="470"/>
      <c r="R27" s="470"/>
      <c r="S27" s="470"/>
      <c r="T27" s="69">
        <f>IF($AP27=1,VLOOKUP($X27,Matrix!$D$4:$J$75,7,0),0)</f>
        <v>0</v>
      </c>
      <c r="U27" s="69">
        <f>IF($AP27=1,VLOOKUP($X27,Matrix!$D$4:$K$75,8,0),0)</f>
        <v>0</v>
      </c>
      <c r="V27" s="78">
        <f>IF($AP27=1,VLOOKUP($X27,Matrix!$D$4:$E$75,2,0),0)</f>
        <v>0</v>
      </c>
      <c r="W27" s="338">
        <f>IF($AP27=1,VLOOKUP($X27,Matrix!$D$4:$I$75,6,0),0)</f>
        <v>0</v>
      </c>
      <c r="X27" s="464"/>
      <c r="Y27" s="465"/>
      <c r="Z27" s="465"/>
      <c r="AA27" s="465"/>
      <c r="AB27" s="465"/>
      <c r="AC27" s="465"/>
      <c r="AD27" s="465"/>
      <c r="AE27" s="465"/>
      <c r="AF27" s="465"/>
      <c r="AG27" s="465"/>
      <c r="AH27" s="465"/>
      <c r="AI27" s="465"/>
      <c r="AJ27" s="465"/>
      <c r="AK27" s="465"/>
      <c r="AL27" s="466"/>
      <c r="AM27" s="346" t="str">
        <f t="shared" si="0"/>
        <v/>
      </c>
      <c r="AO27" s="227">
        <f t="shared" si="2"/>
        <v>0</v>
      </c>
      <c r="AP27" s="227">
        <f t="shared" si="1"/>
        <v>0</v>
      </c>
      <c r="AW27" s="6"/>
      <c r="AX27" s="6"/>
      <c r="AY27" s="6"/>
      <c r="AZ27" s="6"/>
      <c r="BA27" s="6"/>
      <c r="BB27" s="6"/>
      <c r="BC27" s="7"/>
      <c r="BD27" s="6"/>
      <c r="BE27" s="6"/>
      <c r="BF27" s="6"/>
      <c r="BG27" s="6"/>
      <c r="BH27" s="6"/>
      <c r="BI27" s="6"/>
      <c r="BJ27" s="6"/>
      <c r="BK27" s="6"/>
      <c r="BL27" s="6"/>
      <c r="BM27" s="6"/>
      <c r="BN27" s="6"/>
      <c r="BO27" s="6"/>
      <c r="BP27" s="6"/>
      <c r="BQ27" s="6"/>
      <c r="BR27" s="6"/>
      <c r="BS27" s="6"/>
      <c r="BT27" s="6"/>
      <c r="BU27" s="6"/>
      <c r="BV27" s="6"/>
      <c r="BW27" s="6"/>
      <c r="BX27" s="6"/>
      <c r="BY27" s="6"/>
      <c r="BZ27" s="6"/>
      <c r="CB27" s="6"/>
    </row>
    <row r="28" spans="1:80" ht="15" customHeight="1" x14ac:dyDescent="0.25">
      <c r="A28" s="8"/>
      <c r="B28" s="261">
        <v>11</v>
      </c>
      <c r="C28" s="469" t="str">
        <f>VLOOKUP(B28,Matrix!$B$4:$C$75,2,FALSE)</f>
        <v>What level of delivery performance is being achieved by the proposed source?</v>
      </c>
      <c r="D28" s="470"/>
      <c r="E28" s="470"/>
      <c r="F28" s="470"/>
      <c r="G28" s="470"/>
      <c r="H28" s="470"/>
      <c r="I28" s="470"/>
      <c r="J28" s="470"/>
      <c r="K28" s="470"/>
      <c r="L28" s="470"/>
      <c r="M28" s="470"/>
      <c r="N28" s="470"/>
      <c r="O28" s="470"/>
      <c r="P28" s="470"/>
      <c r="Q28" s="470"/>
      <c r="R28" s="470"/>
      <c r="S28" s="470"/>
      <c r="T28" s="69">
        <f>IF($AP28=1,VLOOKUP($X28,Matrix!$D$4:$J$75,7,0),0)</f>
        <v>0</v>
      </c>
      <c r="U28" s="69">
        <f>IF($AP28=1,VLOOKUP($X28,Matrix!$D$4:$K$75,8,0),0)</f>
        <v>0</v>
      </c>
      <c r="V28" s="78">
        <f>IF($AP28=1,VLOOKUP($X28,Matrix!$D$4:$E$75,2,0),0)</f>
        <v>0</v>
      </c>
      <c r="W28" s="341">
        <f>IF($AP28=1,VLOOKUP($X28,Matrix!$D$4:$I$75,6,0),0)</f>
        <v>0</v>
      </c>
      <c r="X28" s="464"/>
      <c r="Y28" s="465"/>
      <c r="Z28" s="465"/>
      <c r="AA28" s="465"/>
      <c r="AB28" s="465"/>
      <c r="AC28" s="465"/>
      <c r="AD28" s="465"/>
      <c r="AE28" s="465"/>
      <c r="AF28" s="465"/>
      <c r="AG28" s="465"/>
      <c r="AH28" s="465"/>
      <c r="AI28" s="465"/>
      <c r="AJ28" s="465"/>
      <c r="AK28" s="465"/>
      <c r="AL28" s="466"/>
      <c r="AM28" s="346" t="str">
        <f t="shared" si="0"/>
        <v/>
      </c>
      <c r="AO28" s="227">
        <f t="shared" si="2"/>
        <v>0</v>
      </c>
      <c r="AP28" s="227">
        <f t="shared" si="1"/>
        <v>0</v>
      </c>
      <c r="AW28" s="6"/>
      <c r="AX28" s="6"/>
      <c r="AY28" s="6"/>
      <c r="AZ28" s="6"/>
      <c r="BA28" s="6"/>
      <c r="BB28" s="6"/>
      <c r="BC28" s="7"/>
      <c r="BD28" s="6"/>
      <c r="BE28" s="6"/>
      <c r="BF28" s="6"/>
      <c r="BG28" s="6"/>
      <c r="BH28" s="6"/>
      <c r="BI28" s="6"/>
      <c r="BJ28" s="6"/>
      <c r="BK28" s="6"/>
      <c r="BL28" s="6"/>
      <c r="BM28" s="6"/>
      <c r="BN28" s="6"/>
      <c r="BO28" s="6"/>
      <c r="BP28" s="6"/>
      <c r="BQ28" s="6"/>
      <c r="BR28" s="6"/>
      <c r="BS28" s="6"/>
      <c r="BT28" s="6"/>
      <c r="BU28" s="6"/>
      <c r="BV28" s="6"/>
      <c r="BW28" s="6"/>
      <c r="BX28" s="6"/>
      <c r="BY28" s="6"/>
      <c r="BZ28" s="6"/>
    </row>
    <row r="29" spans="1:80" ht="15" customHeight="1" x14ac:dyDescent="0.25">
      <c r="A29" s="8"/>
      <c r="B29" s="261">
        <v>12</v>
      </c>
      <c r="C29" s="542" t="str">
        <f>VLOOKUP(B29,Matrix!$B$4:$C$75,2,FALSE)</f>
        <v>Will the change affect the 'unit cost' of the product(s)?</v>
      </c>
      <c r="D29" s="543"/>
      <c r="E29" s="543"/>
      <c r="F29" s="543"/>
      <c r="G29" s="543"/>
      <c r="H29" s="543"/>
      <c r="I29" s="543"/>
      <c r="J29" s="543"/>
      <c r="K29" s="543"/>
      <c r="L29" s="543"/>
      <c r="M29" s="543"/>
      <c r="N29" s="543"/>
      <c r="O29" s="543"/>
      <c r="P29" s="543"/>
      <c r="Q29" s="543"/>
      <c r="R29" s="543"/>
      <c r="S29" s="544"/>
      <c r="T29" s="69">
        <f>IF($AP29=1,VLOOKUP($X29,Matrix!$D$4:$J$75,7,0),0)</f>
        <v>0</v>
      </c>
      <c r="U29" s="69">
        <f>IF($AP29=1,VLOOKUP($X29,Matrix!$D$4:$K$75,8,0),0)</f>
        <v>0</v>
      </c>
      <c r="V29" s="78">
        <f>IF($AP29=1,VLOOKUP($X29,Matrix!$D$4:$E$75,2,0),0)</f>
        <v>0</v>
      </c>
      <c r="W29" s="340">
        <f>IF($AP29=1,VLOOKUP($X29,Matrix!$D$4:$I$75,6,0),0)</f>
        <v>0</v>
      </c>
      <c r="X29" s="464"/>
      <c r="Y29" s="465"/>
      <c r="Z29" s="465"/>
      <c r="AA29" s="465"/>
      <c r="AB29" s="465"/>
      <c r="AC29" s="465"/>
      <c r="AD29" s="465"/>
      <c r="AE29" s="465"/>
      <c r="AF29" s="465"/>
      <c r="AG29" s="465"/>
      <c r="AH29" s="465"/>
      <c r="AI29" s="465"/>
      <c r="AJ29" s="465"/>
      <c r="AK29" s="465"/>
      <c r="AL29" s="466"/>
      <c r="AM29" s="346" t="str">
        <f t="shared" si="0"/>
        <v/>
      </c>
      <c r="AO29" s="227">
        <f t="shared" si="2"/>
        <v>0</v>
      </c>
      <c r="AP29" s="227">
        <f t="shared" si="1"/>
        <v>0</v>
      </c>
      <c r="AW29" s="6"/>
      <c r="AX29" s="6"/>
      <c r="AY29" s="6"/>
      <c r="AZ29" s="6"/>
      <c r="BA29" s="6"/>
      <c r="BB29" s="12"/>
      <c r="BC29" s="7"/>
      <c r="BD29" s="6"/>
      <c r="BE29" s="6"/>
      <c r="BF29" s="6"/>
      <c r="BG29" s="6"/>
      <c r="BH29" s="12"/>
      <c r="BI29" s="6"/>
      <c r="BJ29" s="6"/>
      <c r="BK29" s="6"/>
      <c r="BL29" s="6"/>
      <c r="BM29" s="6"/>
      <c r="BN29" s="12"/>
      <c r="BO29" s="6"/>
      <c r="BP29" s="6"/>
      <c r="BQ29" s="6"/>
      <c r="BR29" s="6"/>
      <c r="BS29" s="6"/>
      <c r="BT29" s="12"/>
      <c r="BU29" s="6"/>
      <c r="BV29" s="6"/>
      <c r="BW29" s="6"/>
      <c r="BX29" s="6"/>
      <c r="BY29" s="6"/>
      <c r="BZ29" s="12"/>
    </row>
    <row r="30" spans="1:80" ht="15" customHeight="1" x14ac:dyDescent="0.25">
      <c r="A30" s="8"/>
      <c r="B30" s="261">
        <v>13</v>
      </c>
      <c r="C30" s="469" t="str">
        <f>VLOOKUP(B30,Matrix!$B$4:$C$75,2,FALSE)</f>
        <v>Is the existing source aware of the planned transfer?</v>
      </c>
      <c r="D30" s="470"/>
      <c r="E30" s="470"/>
      <c r="F30" s="470"/>
      <c r="G30" s="470"/>
      <c r="H30" s="470"/>
      <c r="I30" s="470"/>
      <c r="J30" s="470"/>
      <c r="K30" s="470"/>
      <c r="L30" s="470"/>
      <c r="M30" s="470"/>
      <c r="N30" s="470"/>
      <c r="O30" s="470"/>
      <c r="P30" s="470"/>
      <c r="Q30" s="470"/>
      <c r="R30" s="470"/>
      <c r="S30" s="470"/>
      <c r="T30" s="69">
        <f>IF($AP30=1,VLOOKUP($X30,Matrix!$D$4:$J$75,7,0),0)</f>
        <v>0</v>
      </c>
      <c r="U30" s="69">
        <f>IF($AP30=1,VLOOKUP($X30,Matrix!$D$4:$K$75,8,0),0)</f>
        <v>0</v>
      </c>
      <c r="V30" s="78">
        <f>IF($AP30=1,VLOOKUP($X30,Matrix!$D$4:$E$75,2,0),0)</f>
        <v>0</v>
      </c>
      <c r="W30" s="341">
        <f>IF($AP30=1,VLOOKUP($X30,Matrix!$D$4:$I$75,6,0),0)</f>
        <v>0</v>
      </c>
      <c r="X30" s="464"/>
      <c r="Y30" s="465"/>
      <c r="Z30" s="465"/>
      <c r="AA30" s="465"/>
      <c r="AB30" s="465"/>
      <c r="AC30" s="465"/>
      <c r="AD30" s="465"/>
      <c r="AE30" s="465"/>
      <c r="AF30" s="465"/>
      <c r="AG30" s="465"/>
      <c r="AH30" s="465"/>
      <c r="AI30" s="465"/>
      <c r="AJ30" s="465"/>
      <c r="AK30" s="465"/>
      <c r="AL30" s="466"/>
      <c r="AM30" s="346" t="str">
        <f t="shared" si="0"/>
        <v/>
      </c>
      <c r="AO30" s="227">
        <f t="shared" si="2"/>
        <v>0</v>
      </c>
      <c r="AP30" s="227">
        <f t="shared" si="1"/>
        <v>0</v>
      </c>
      <c r="AW30" s="6"/>
      <c r="AX30" s="6"/>
      <c r="AY30" s="6"/>
      <c r="AZ30" s="6"/>
      <c r="BA30" s="6"/>
      <c r="BB30" s="6"/>
      <c r="BC30" s="7"/>
      <c r="BD30" s="6"/>
      <c r="BE30" s="6"/>
      <c r="BF30" s="6"/>
      <c r="BG30" s="6"/>
      <c r="BH30" s="6"/>
      <c r="BI30" s="6"/>
      <c r="BJ30" s="6"/>
      <c r="BK30" s="6"/>
      <c r="BL30" s="6"/>
      <c r="BM30" s="6"/>
      <c r="BN30" s="6"/>
      <c r="BO30" s="6"/>
      <c r="BP30" s="6"/>
      <c r="BQ30" s="6"/>
      <c r="BR30" s="6"/>
      <c r="BS30" s="6"/>
      <c r="BT30" s="6"/>
      <c r="BU30" s="6"/>
      <c r="BV30" s="6"/>
      <c r="BW30" s="6"/>
      <c r="BX30" s="6"/>
      <c r="BY30" s="6"/>
      <c r="BZ30" s="6"/>
    </row>
    <row r="31" spans="1:80" ht="15" customHeight="1" x14ac:dyDescent="0.25">
      <c r="A31" s="8"/>
      <c r="B31" s="261">
        <v>14</v>
      </c>
      <c r="C31" s="469" t="str">
        <f>VLOOKUP(B31,Matrix!$B$4:$C$75,2,FALSE)</f>
        <v>Will the change significantly impact the volumes in the existing source?</v>
      </c>
      <c r="D31" s="470"/>
      <c r="E31" s="470"/>
      <c r="F31" s="470"/>
      <c r="G31" s="470"/>
      <c r="H31" s="470"/>
      <c r="I31" s="470"/>
      <c r="J31" s="470"/>
      <c r="K31" s="470"/>
      <c r="L31" s="470"/>
      <c r="M31" s="470"/>
      <c r="N31" s="470"/>
      <c r="O31" s="470"/>
      <c r="P31" s="470"/>
      <c r="Q31" s="470"/>
      <c r="R31" s="470"/>
      <c r="S31" s="470"/>
      <c r="T31" s="69">
        <f>IF($AP31=1,VLOOKUP($X31,Matrix!$D$4:$J$75,7,0),0)</f>
        <v>0</v>
      </c>
      <c r="U31" s="69">
        <f>IF($AP31=1,VLOOKUP($X31,Matrix!$D$4:$K$75,8,0),0)</f>
        <v>0</v>
      </c>
      <c r="V31" s="78">
        <f>IF($AP31=1,VLOOKUP($X31,Matrix!$D$4:$E$75,2,0),0)</f>
        <v>0</v>
      </c>
      <c r="W31" s="338">
        <f>IF($AP31=1,VLOOKUP($X31,Matrix!$D$4:$I$75,6,0),0)</f>
        <v>0</v>
      </c>
      <c r="X31" s="464"/>
      <c r="Y31" s="465"/>
      <c r="Z31" s="465"/>
      <c r="AA31" s="465"/>
      <c r="AB31" s="465"/>
      <c r="AC31" s="465"/>
      <c r="AD31" s="465"/>
      <c r="AE31" s="465"/>
      <c r="AF31" s="465"/>
      <c r="AG31" s="465"/>
      <c r="AH31" s="465"/>
      <c r="AI31" s="465"/>
      <c r="AJ31" s="465"/>
      <c r="AK31" s="465"/>
      <c r="AL31" s="466"/>
      <c r="AM31" s="346" t="str">
        <f t="shared" si="0"/>
        <v/>
      </c>
      <c r="AO31" s="227">
        <f t="shared" si="2"/>
        <v>0</v>
      </c>
      <c r="AP31" s="227">
        <f t="shared" si="1"/>
        <v>0</v>
      </c>
      <c r="AW31" s="6"/>
      <c r="AX31" s="6"/>
      <c r="AY31" s="6"/>
      <c r="AZ31" s="6"/>
      <c r="BA31" s="6"/>
      <c r="BB31" s="6"/>
      <c r="BC31" s="7"/>
      <c r="BD31" s="6"/>
      <c r="BE31" s="6"/>
      <c r="BF31" s="6"/>
      <c r="BG31" s="6"/>
      <c r="BH31" s="6"/>
      <c r="BI31" s="6"/>
      <c r="BJ31" s="6"/>
      <c r="BK31" s="6"/>
      <c r="BL31" s="6"/>
      <c r="BM31" s="6"/>
      <c r="BN31" s="6"/>
      <c r="BO31" s="6"/>
      <c r="BP31" s="6"/>
      <c r="BQ31" s="6"/>
      <c r="BR31" s="6"/>
      <c r="BS31" s="6"/>
      <c r="BT31" s="6"/>
      <c r="BU31" s="6"/>
      <c r="BV31" s="6"/>
      <c r="BW31" s="6"/>
      <c r="BX31" s="6"/>
      <c r="BY31" s="6"/>
      <c r="BZ31" s="6"/>
    </row>
    <row r="32" spans="1:80" ht="22.5" customHeight="1" x14ac:dyDescent="0.25">
      <c r="A32" s="8"/>
      <c r="B32" s="261">
        <v>15</v>
      </c>
      <c r="C32" s="469" t="str">
        <f>VLOOKUP(B32,Matrix!$B$4:$C$75,2,FALSE)</f>
        <v>Does the proposed source(s) hold approval for all quality and technical requirements or a committed Approval Plan is agreed?</v>
      </c>
      <c r="D32" s="470"/>
      <c r="E32" s="470"/>
      <c r="F32" s="470"/>
      <c r="G32" s="470"/>
      <c r="H32" s="470"/>
      <c r="I32" s="470"/>
      <c r="J32" s="470"/>
      <c r="K32" s="470"/>
      <c r="L32" s="470"/>
      <c r="M32" s="470"/>
      <c r="N32" s="470"/>
      <c r="O32" s="470"/>
      <c r="P32" s="470"/>
      <c r="Q32" s="470"/>
      <c r="R32" s="470"/>
      <c r="S32" s="470"/>
      <c r="T32" s="69">
        <f>IF($AP32=1,VLOOKUP($X32,Matrix!$D$4:$J$75,7,0),0)</f>
        <v>0</v>
      </c>
      <c r="U32" s="69">
        <f>IF($AP32=1,VLOOKUP($X32,Matrix!$D$4:$K$75,8,0),0)</f>
        <v>0</v>
      </c>
      <c r="V32" s="78">
        <f>IF($AP32=1,VLOOKUP($X32,Matrix!$D$4:$E$75,2,0),0)</f>
        <v>0</v>
      </c>
      <c r="W32" s="338">
        <f>IF($AP32=1,VLOOKUP($X32,Matrix!$D$4:$I$75,6,0),0)</f>
        <v>0</v>
      </c>
      <c r="X32" s="464"/>
      <c r="Y32" s="465"/>
      <c r="Z32" s="465"/>
      <c r="AA32" s="465"/>
      <c r="AB32" s="465"/>
      <c r="AC32" s="465"/>
      <c r="AD32" s="465"/>
      <c r="AE32" s="465"/>
      <c r="AF32" s="465"/>
      <c r="AG32" s="465"/>
      <c r="AH32" s="465"/>
      <c r="AI32" s="465"/>
      <c r="AJ32" s="465"/>
      <c r="AK32" s="465"/>
      <c r="AL32" s="466"/>
      <c r="AM32" s="346" t="str">
        <f t="shared" si="0"/>
        <v/>
      </c>
      <c r="AO32" s="227">
        <f t="shared" si="2"/>
        <v>0</v>
      </c>
      <c r="AP32" s="227">
        <f t="shared" si="1"/>
        <v>0</v>
      </c>
      <c r="AW32" s="6"/>
      <c r="AX32" s="6"/>
      <c r="AY32" s="6"/>
      <c r="AZ32" s="6"/>
      <c r="BA32" s="6"/>
      <c r="BB32" s="6"/>
      <c r="BC32" s="7"/>
      <c r="BD32" s="6"/>
      <c r="BE32" s="6"/>
      <c r="BF32" s="6"/>
      <c r="BG32" s="6"/>
      <c r="BH32" s="6"/>
      <c r="BI32" s="6"/>
      <c r="BJ32" s="6"/>
      <c r="BK32" s="6"/>
      <c r="BL32" s="6"/>
      <c r="BM32" s="6"/>
      <c r="BN32" s="6"/>
      <c r="BO32" s="6"/>
      <c r="BP32" s="6"/>
      <c r="BQ32" s="6"/>
      <c r="BR32" s="6"/>
      <c r="BS32" s="6"/>
      <c r="BT32" s="6"/>
      <c r="BU32" s="6"/>
      <c r="BV32" s="6"/>
      <c r="BW32" s="6"/>
      <c r="BX32" s="6"/>
      <c r="BY32" s="6"/>
      <c r="BZ32" s="6"/>
    </row>
    <row r="33" spans="1:78" ht="15" customHeight="1" x14ac:dyDescent="0.25">
      <c r="A33" s="239"/>
      <c r="B33" s="261">
        <v>16</v>
      </c>
      <c r="C33" s="469" t="str">
        <f>VLOOKUP(B33,Matrix!$B$4:$C$75,2,FALSE)</f>
        <v xml:space="preserve">Are there any potential issues with Intellectual Property Rights (IPR)? </v>
      </c>
      <c r="D33" s="470"/>
      <c r="E33" s="470"/>
      <c r="F33" s="470"/>
      <c r="G33" s="470"/>
      <c r="H33" s="470"/>
      <c r="I33" s="470"/>
      <c r="J33" s="470"/>
      <c r="K33" s="470"/>
      <c r="L33" s="470"/>
      <c r="M33" s="470"/>
      <c r="N33" s="470"/>
      <c r="O33" s="470"/>
      <c r="P33" s="470"/>
      <c r="Q33" s="470"/>
      <c r="R33" s="470"/>
      <c r="S33" s="470"/>
      <c r="T33" s="69">
        <f>IF($AP33=1,VLOOKUP($X33,Matrix!$D$4:$J$75,7,0),0)</f>
        <v>0</v>
      </c>
      <c r="U33" s="69">
        <f>IF($AP33=1,VLOOKUP($X33,Matrix!$D$4:$K$75,8,0),0)</f>
        <v>0</v>
      </c>
      <c r="V33" s="78">
        <f>IF($AP33=1,VLOOKUP($X33,Matrix!$D$4:$E$75,2,0),0)</f>
        <v>0</v>
      </c>
      <c r="W33" s="342">
        <f>IF($AP33=1,VLOOKUP($X33,Matrix!$D$4:$I$75,6,0),0)</f>
        <v>0</v>
      </c>
      <c r="X33" s="464"/>
      <c r="Y33" s="465"/>
      <c r="Z33" s="465"/>
      <c r="AA33" s="465"/>
      <c r="AB33" s="465"/>
      <c r="AC33" s="465"/>
      <c r="AD33" s="465"/>
      <c r="AE33" s="465"/>
      <c r="AF33" s="465"/>
      <c r="AG33" s="465"/>
      <c r="AH33" s="465"/>
      <c r="AI33" s="465"/>
      <c r="AJ33" s="465"/>
      <c r="AK33" s="465"/>
      <c r="AL33" s="466"/>
      <c r="AM33" s="347" t="str">
        <f t="shared" si="0"/>
        <v/>
      </c>
      <c r="AO33" s="227">
        <f t="shared" si="2"/>
        <v>0</v>
      </c>
      <c r="AP33" s="227">
        <f t="shared" si="1"/>
        <v>0</v>
      </c>
      <c r="AW33" s="6"/>
      <c r="AX33" s="6"/>
      <c r="AY33" s="6"/>
      <c r="AZ33" s="6"/>
      <c r="BA33" s="6"/>
      <c r="BB33" s="6"/>
      <c r="BC33" s="7"/>
      <c r="BD33" s="6"/>
      <c r="BE33" s="6"/>
      <c r="BF33" s="6"/>
      <c r="BG33" s="6"/>
      <c r="BH33" s="6"/>
      <c r="BI33" s="6"/>
      <c r="BJ33" s="6"/>
      <c r="BK33" s="6"/>
      <c r="BL33" s="6"/>
      <c r="BM33" s="6"/>
      <c r="BN33" s="6"/>
      <c r="BO33" s="6"/>
      <c r="BP33" s="6"/>
      <c r="BQ33" s="6"/>
      <c r="BR33" s="6"/>
      <c r="BS33" s="6"/>
      <c r="BT33" s="6"/>
      <c r="BU33" s="6"/>
      <c r="BV33" s="6"/>
      <c r="BW33" s="6"/>
      <c r="BX33" s="6"/>
      <c r="BY33" s="6"/>
      <c r="BZ33" s="6"/>
    </row>
    <row r="34" spans="1:78" ht="22.5" customHeight="1" x14ac:dyDescent="0.25">
      <c r="A34" s="239"/>
      <c r="B34" s="261">
        <v>17</v>
      </c>
      <c r="C34" s="469" t="str">
        <f>VLOOKUP(B34,Matrix!$B$4:$C$75,2,FALSE)</f>
        <v>Is this change, the only change (planned / in-progress) affecting any element of the identified supply chain or product(s)?</v>
      </c>
      <c r="D34" s="470"/>
      <c r="E34" s="470"/>
      <c r="F34" s="470"/>
      <c r="G34" s="470"/>
      <c r="H34" s="470"/>
      <c r="I34" s="470"/>
      <c r="J34" s="470"/>
      <c r="K34" s="470"/>
      <c r="L34" s="470"/>
      <c r="M34" s="470"/>
      <c r="N34" s="470"/>
      <c r="O34" s="470"/>
      <c r="P34" s="470"/>
      <c r="Q34" s="470"/>
      <c r="R34" s="470"/>
      <c r="S34" s="470"/>
      <c r="T34" s="69">
        <f>IF($AP34=1,VLOOKUP($X34,Matrix!$D$4:$J$75,7,0),0)</f>
        <v>0</v>
      </c>
      <c r="U34" s="69">
        <f>IF($AP34=1,VLOOKUP($X34,Matrix!$D$4:$K$75,8,0),0)</f>
        <v>0</v>
      </c>
      <c r="V34" s="78">
        <f>IF($AP34=1,VLOOKUP($X34,Matrix!$D$4:$E$75,2,0),0)</f>
        <v>0</v>
      </c>
      <c r="W34" s="342">
        <f>IF($AP34=1,VLOOKUP($X34,Matrix!$D$4:$I$75,6,0),0)</f>
        <v>0</v>
      </c>
      <c r="X34" s="464"/>
      <c r="Y34" s="465"/>
      <c r="Z34" s="465"/>
      <c r="AA34" s="465"/>
      <c r="AB34" s="465"/>
      <c r="AC34" s="465"/>
      <c r="AD34" s="465"/>
      <c r="AE34" s="465"/>
      <c r="AF34" s="465"/>
      <c r="AG34" s="465"/>
      <c r="AH34" s="465"/>
      <c r="AI34" s="465"/>
      <c r="AJ34" s="465"/>
      <c r="AK34" s="465"/>
      <c r="AL34" s="466"/>
      <c r="AM34" s="347" t="str">
        <f t="shared" si="0"/>
        <v/>
      </c>
      <c r="AO34" s="227">
        <f t="shared" si="2"/>
        <v>0</v>
      </c>
      <c r="AP34" s="227">
        <f t="shared" si="1"/>
        <v>0</v>
      </c>
      <c r="AW34" s="6"/>
      <c r="AX34" s="6"/>
      <c r="AY34" s="6"/>
      <c r="AZ34" s="6"/>
      <c r="BA34" s="6"/>
      <c r="BB34" s="6"/>
      <c r="BC34" s="7"/>
      <c r="BD34" s="6"/>
      <c r="BE34" s="6"/>
      <c r="BF34" s="6"/>
      <c r="BG34" s="6"/>
      <c r="BH34" s="6"/>
      <c r="BI34" s="6"/>
      <c r="BJ34" s="6"/>
      <c r="BK34" s="6"/>
      <c r="BL34" s="6"/>
      <c r="BM34" s="6"/>
      <c r="BN34" s="6"/>
      <c r="BO34" s="6"/>
      <c r="BP34" s="6"/>
      <c r="BQ34" s="6"/>
      <c r="BR34" s="6"/>
      <c r="BS34" s="6"/>
      <c r="BT34" s="6"/>
      <c r="BU34" s="6"/>
      <c r="BV34" s="6"/>
      <c r="BW34" s="6"/>
      <c r="BX34" s="6"/>
      <c r="BY34" s="6"/>
      <c r="BZ34" s="6"/>
    </row>
    <row r="35" spans="1:78" ht="22.5" customHeight="1" x14ac:dyDescent="0.25">
      <c r="A35" s="239"/>
      <c r="B35" s="261">
        <v>18</v>
      </c>
      <c r="C35" s="469" t="str">
        <f>VLOOKUP(B35,Matrix!$B$4:$C$75,2,FALSE)</f>
        <v>Are the legal requirements governing the manufacture, supply and safe use of chemical substances understood by all potential sources and their sub tiers?</v>
      </c>
      <c r="D35" s="470"/>
      <c r="E35" s="470"/>
      <c r="F35" s="470"/>
      <c r="G35" s="470"/>
      <c r="H35" s="470"/>
      <c r="I35" s="470"/>
      <c r="J35" s="470"/>
      <c r="K35" s="470"/>
      <c r="L35" s="470"/>
      <c r="M35" s="470"/>
      <c r="N35" s="470"/>
      <c r="O35" s="470"/>
      <c r="P35" s="470"/>
      <c r="Q35" s="470"/>
      <c r="R35" s="470"/>
      <c r="S35" s="470"/>
      <c r="T35" s="69">
        <f>IF($AP35=1,VLOOKUP($X35,Matrix!$D$4:$J$75,7,0),0)</f>
        <v>0</v>
      </c>
      <c r="U35" s="69">
        <f>IF($AP35=1,VLOOKUP($X35,Matrix!$D$4:$K$75,8,0),0)</f>
        <v>0</v>
      </c>
      <c r="V35" s="78">
        <f>IF($AP35=1,VLOOKUP($X35,Matrix!$D$4:$E$75,2,0),0)</f>
        <v>0</v>
      </c>
      <c r="W35" s="339">
        <f>IF($AP35=1,VLOOKUP($X35,Matrix!$D$4:$I$75,6,0),0)</f>
        <v>0</v>
      </c>
      <c r="X35" s="464"/>
      <c r="Y35" s="465"/>
      <c r="Z35" s="465"/>
      <c r="AA35" s="465"/>
      <c r="AB35" s="465"/>
      <c r="AC35" s="465"/>
      <c r="AD35" s="465"/>
      <c r="AE35" s="465"/>
      <c r="AF35" s="465"/>
      <c r="AG35" s="465"/>
      <c r="AH35" s="465"/>
      <c r="AI35" s="465"/>
      <c r="AJ35" s="465"/>
      <c r="AK35" s="465"/>
      <c r="AL35" s="466"/>
      <c r="AM35" s="347" t="str">
        <f t="shared" si="0"/>
        <v/>
      </c>
      <c r="AO35" s="227">
        <f>IF(OR($X$18=Matrix!$D$4,$AO$19=1),1,0)</f>
        <v>0</v>
      </c>
      <c r="AP35" s="227">
        <f t="shared" si="1"/>
        <v>0</v>
      </c>
      <c r="AW35" s="6"/>
      <c r="AX35" s="6"/>
      <c r="AY35" s="6"/>
      <c r="AZ35" s="6"/>
      <c r="BA35" s="6"/>
      <c r="BB35" s="6"/>
      <c r="BC35" s="7"/>
      <c r="BD35" s="6"/>
      <c r="BE35" s="6"/>
      <c r="BF35" s="6"/>
      <c r="BG35" s="6"/>
      <c r="BH35" s="6"/>
      <c r="BI35" s="6"/>
      <c r="BJ35" s="6"/>
      <c r="BK35" s="6"/>
      <c r="BL35" s="6"/>
      <c r="BM35" s="6"/>
      <c r="BN35" s="6"/>
      <c r="BO35" s="6"/>
      <c r="BP35" s="6"/>
      <c r="BQ35" s="6"/>
      <c r="BR35" s="6"/>
      <c r="BS35" s="6"/>
      <c r="BT35" s="6"/>
      <c r="BU35" s="6"/>
      <c r="BV35" s="6"/>
      <c r="BW35" s="6"/>
      <c r="BX35" s="6"/>
      <c r="BY35" s="6"/>
      <c r="BZ35" s="6"/>
    </row>
    <row r="36" spans="1:78" ht="15" customHeight="1" x14ac:dyDescent="0.25">
      <c r="A36" s="239"/>
      <c r="B36" s="264">
        <v>19</v>
      </c>
      <c r="C36" s="469" t="str">
        <f>VLOOKUP(B36,Matrix!$B$4:$C$75,2,FALSE)</f>
        <v>Are all applicable Export Authorisations for all jurisdictions and destinations in place?</v>
      </c>
      <c r="D36" s="470"/>
      <c r="E36" s="470"/>
      <c r="F36" s="470"/>
      <c r="G36" s="470"/>
      <c r="H36" s="470"/>
      <c r="I36" s="470"/>
      <c r="J36" s="470"/>
      <c r="K36" s="470"/>
      <c r="L36" s="470"/>
      <c r="M36" s="470"/>
      <c r="N36" s="470"/>
      <c r="O36" s="470"/>
      <c r="P36" s="470"/>
      <c r="Q36" s="470"/>
      <c r="R36" s="470"/>
      <c r="S36" s="470"/>
      <c r="T36" s="265">
        <f>IF($AP36=1,VLOOKUP($X36,Matrix!$D$4:$J$75,7,0),0)</f>
        <v>0</v>
      </c>
      <c r="U36" s="265">
        <f>IF($AP36=1,VLOOKUP($X36,Matrix!$D$4:$K$75,8,0),0)</f>
        <v>0</v>
      </c>
      <c r="V36" s="266">
        <f>IF($AP36=1,VLOOKUP($X36,Matrix!$D$4:$E$75,2,0),0)</f>
        <v>0</v>
      </c>
      <c r="W36" s="343">
        <f>IF($AP36=1,VLOOKUP($X36,Matrix!$D$4:$I$75,6,0),0)</f>
        <v>0</v>
      </c>
      <c r="X36" s="464"/>
      <c r="Y36" s="465"/>
      <c r="Z36" s="465"/>
      <c r="AA36" s="465"/>
      <c r="AB36" s="465"/>
      <c r="AC36" s="465"/>
      <c r="AD36" s="465"/>
      <c r="AE36" s="465"/>
      <c r="AF36" s="465"/>
      <c r="AG36" s="465"/>
      <c r="AH36" s="465"/>
      <c r="AI36" s="465"/>
      <c r="AJ36" s="465"/>
      <c r="AK36" s="465"/>
      <c r="AL36" s="466"/>
      <c r="AM36" s="348" t="str">
        <f>IF(AP36=0,"",IF(AP36=1,IF(V36&lt;=2,"G",IF(V36&lt;=6,"A","R"))))</f>
        <v/>
      </c>
      <c r="AO36" s="227">
        <f t="shared" si="2"/>
        <v>0</v>
      </c>
      <c r="AP36" s="227">
        <f>IF(OR(AO36=0,ISBLANK(X36)),0,1)</f>
        <v>0</v>
      </c>
      <c r="AW36" s="6"/>
      <c r="AX36" s="6"/>
      <c r="AY36" s="6"/>
      <c r="AZ36" s="6"/>
      <c r="BA36" s="6"/>
      <c r="BB36" s="6"/>
      <c r="BC36" s="7"/>
      <c r="BD36" s="6"/>
      <c r="BE36" s="6"/>
      <c r="BF36" s="6"/>
      <c r="BG36" s="6"/>
      <c r="BH36" s="6"/>
      <c r="BI36" s="6"/>
      <c r="BJ36" s="6"/>
      <c r="BK36" s="6"/>
      <c r="BL36" s="6"/>
      <c r="BM36" s="6"/>
      <c r="BN36" s="6"/>
      <c r="BO36" s="6"/>
      <c r="BP36" s="6"/>
      <c r="BQ36" s="6"/>
      <c r="BR36" s="6"/>
      <c r="BS36" s="6"/>
      <c r="BT36" s="6"/>
      <c r="BU36" s="6"/>
      <c r="BV36" s="6"/>
      <c r="BW36" s="6"/>
      <c r="BX36" s="6"/>
      <c r="BY36" s="6"/>
      <c r="BZ36" s="6"/>
    </row>
    <row r="37" spans="1:78" ht="12.75" customHeight="1" x14ac:dyDescent="0.25">
      <c r="A37" s="237"/>
      <c r="B37" s="545" t="s">
        <v>6</v>
      </c>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1"/>
      <c r="AO37" s="212">
        <f>AO15+SUM(AO18:AO36)</f>
        <v>15</v>
      </c>
      <c r="AP37" s="214">
        <f>AP15+SUM(AP18:AP36)</f>
        <v>0</v>
      </c>
    </row>
    <row r="38" spans="1:78" ht="50.25" customHeight="1" x14ac:dyDescent="0.25">
      <c r="A38" s="237"/>
      <c r="B38" s="744"/>
      <c r="C38" s="745"/>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6"/>
    </row>
    <row r="39" spans="1:78" s="9" customFormat="1" ht="25.5" customHeight="1" x14ac:dyDescent="0.25">
      <c r="A39" s="11"/>
      <c r="B39" s="737" t="s">
        <v>331</v>
      </c>
      <c r="C39" s="738"/>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738"/>
      <c r="AM39" s="739"/>
      <c r="AO39" s="199"/>
      <c r="AP39" s="199"/>
      <c r="AQ39" s="200"/>
      <c r="AR39" s="200"/>
      <c r="AS39" s="201"/>
      <c r="AT39" s="202"/>
      <c r="AU39" s="202"/>
      <c r="AV39" s="10"/>
      <c r="AW39" s="10"/>
    </row>
    <row r="40" spans="1:78" ht="15.75" customHeight="1" x14ac:dyDescent="0.25">
      <c r="A40" s="8"/>
      <c r="B40" s="467" t="s">
        <v>309</v>
      </c>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581"/>
      <c r="AO40" s="227" t="s">
        <v>33</v>
      </c>
      <c r="AP40" s="227" t="s">
        <v>32</v>
      </c>
      <c r="AW40" s="6"/>
      <c r="AX40" s="6"/>
      <c r="AY40" s="6"/>
      <c r="AZ40" s="6"/>
      <c r="BA40" s="6"/>
      <c r="BB40" s="6"/>
      <c r="BC40" s="7"/>
      <c r="BD40" s="6"/>
      <c r="BE40" s="6"/>
      <c r="BF40" s="6"/>
      <c r="BG40" s="6"/>
      <c r="BH40" s="6"/>
      <c r="BI40" s="6"/>
      <c r="BJ40" s="6"/>
      <c r="BK40" s="6"/>
      <c r="BL40" s="6"/>
      <c r="BM40" s="6"/>
      <c r="BN40" s="6"/>
      <c r="BO40" s="6"/>
      <c r="BP40" s="6"/>
      <c r="BQ40" s="6"/>
      <c r="BR40" s="6"/>
      <c r="BS40" s="6"/>
      <c r="BT40" s="6"/>
      <c r="BU40" s="6"/>
      <c r="BV40" s="6"/>
      <c r="BW40" s="6"/>
      <c r="BX40" s="6"/>
      <c r="BY40" s="6"/>
      <c r="BZ40" s="6"/>
    </row>
    <row r="41" spans="1:78" s="1" customFormat="1" ht="18.75" customHeight="1" x14ac:dyDescent="0.25">
      <c r="A41" s="238"/>
      <c r="B41" s="734" t="s">
        <v>311</v>
      </c>
      <c r="C41" s="402"/>
      <c r="D41" s="402"/>
      <c r="E41" s="402"/>
      <c r="F41" s="641"/>
      <c r="G41" s="642"/>
      <c r="H41" s="642"/>
      <c r="I41" s="642"/>
      <c r="J41" s="642"/>
      <c r="K41" s="642"/>
      <c r="L41" s="642"/>
      <c r="M41" s="643"/>
      <c r="N41" s="648" t="s">
        <v>299</v>
      </c>
      <c r="O41" s="649"/>
      <c r="P41" s="649"/>
      <c r="Q41" s="649"/>
      <c r="R41" s="649"/>
      <c r="S41" s="649"/>
      <c r="T41" s="649"/>
      <c r="U41" s="649"/>
      <c r="V41" s="649"/>
      <c r="W41" s="649"/>
      <c r="X41" s="649"/>
      <c r="Y41" s="649"/>
      <c r="Z41" s="649"/>
      <c r="AA41" s="649"/>
      <c r="AB41" s="649"/>
      <c r="AC41" s="649"/>
      <c r="AD41" s="649"/>
      <c r="AE41" s="649"/>
      <c r="AF41" s="649"/>
      <c r="AG41" s="650"/>
      <c r="AH41" s="366"/>
      <c r="AI41" s="366"/>
      <c r="AJ41" s="367"/>
      <c r="AK41" s="367"/>
      <c r="AL41" s="367"/>
      <c r="AM41" s="368"/>
      <c r="AO41" s="215"/>
      <c r="AP41" s="227">
        <f>IF(AJ41="Yes",1,0)</f>
        <v>0</v>
      </c>
      <c r="AQ41" s="197"/>
      <c r="AR41" s="197"/>
      <c r="AS41" s="197"/>
      <c r="AT41" s="197"/>
      <c r="AU41" s="198"/>
      <c r="AW41" s="6"/>
      <c r="AX41" s="6"/>
      <c r="AY41" s="6"/>
      <c r="AZ41" s="6"/>
      <c r="BA41" s="6"/>
      <c r="BB41" s="6"/>
      <c r="BC41" s="7"/>
      <c r="BD41" s="6"/>
      <c r="BE41" s="6"/>
      <c r="BF41" s="6"/>
      <c r="BG41" s="6"/>
      <c r="BH41" s="6"/>
      <c r="BI41" s="6"/>
      <c r="BJ41" s="6"/>
      <c r="BK41" s="6"/>
      <c r="BL41" s="6"/>
      <c r="BM41" s="6"/>
      <c r="BN41" s="6"/>
      <c r="BO41" s="6"/>
      <c r="BP41" s="6"/>
      <c r="BQ41" s="6"/>
      <c r="BR41" s="6"/>
      <c r="BS41" s="6"/>
      <c r="BT41" s="6"/>
      <c r="BU41" s="6"/>
      <c r="BV41" s="6"/>
      <c r="BW41" s="6"/>
      <c r="BX41" s="6"/>
      <c r="BY41" s="6"/>
      <c r="BZ41" s="6"/>
    </row>
    <row r="42" spans="1:78" ht="18.75" customHeight="1" x14ac:dyDescent="0.25">
      <c r="A42" s="8"/>
      <c r="B42" s="735" t="s">
        <v>312</v>
      </c>
      <c r="C42" s="736"/>
      <c r="D42" s="736"/>
      <c r="E42" s="736"/>
      <c r="F42" s="638"/>
      <c r="G42" s="639"/>
      <c r="H42" s="639"/>
      <c r="I42" s="639"/>
      <c r="J42" s="639"/>
      <c r="K42" s="639"/>
      <c r="L42" s="639"/>
      <c r="M42" s="640"/>
      <c r="N42" s="635" t="s">
        <v>31</v>
      </c>
      <c r="O42" s="636"/>
      <c r="P42" s="636"/>
      <c r="Q42" s="636"/>
      <c r="R42" s="636"/>
      <c r="S42" s="636"/>
      <c r="T42" s="636"/>
      <c r="U42" s="636"/>
      <c r="V42" s="636"/>
      <c r="W42" s="637"/>
      <c r="X42" s="740"/>
      <c r="Y42" s="741"/>
      <c r="Z42" s="741"/>
      <c r="AA42" s="741"/>
      <c r="AB42" s="741"/>
      <c r="AC42" s="741"/>
      <c r="AD42" s="741"/>
      <c r="AE42" s="741"/>
      <c r="AF42" s="741"/>
      <c r="AG42" s="741"/>
      <c r="AH42" s="742"/>
      <c r="AI42" s="742"/>
      <c r="AJ42" s="742"/>
      <c r="AK42" s="742"/>
      <c r="AL42" s="742"/>
      <c r="AM42" s="743"/>
      <c r="AO42" s="210"/>
      <c r="AP42" s="216"/>
      <c r="AW42" s="6"/>
      <c r="AX42" s="6"/>
      <c r="AY42" s="6"/>
      <c r="AZ42" s="6"/>
      <c r="BA42" s="6"/>
      <c r="BB42" s="6"/>
      <c r="BC42" s="7"/>
      <c r="BD42" s="6"/>
      <c r="BE42" s="6"/>
      <c r="BF42" s="6"/>
      <c r="BG42" s="6"/>
      <c r="BH42" s="6"/>
      <c r="BI42" s="6"/>
      <c r="BJ42" s="6"/>
      <c r="BK42" s="6"/>
      <c r="BL42" s="6"/>
      <c r="BM42" s="6"/>
      <c r="BN42" s="6"/>
      <c r="BO42" s="6"/>
      <c r="BP42" s="6"/>
      <c r="BQ42" s="6"/>
      <c r="BR42" s="6"/>
      <c r="BS42" s="6"/>
      <c r="BT42" s="6"/>
      <c r="BU42" s="6"/>
      <c r="BV42" s="6"/>
      <c r="BW42" s="6"/>
      <c r="BX42" s="6"/>
      <c r="BY42" s="6"/>
      <c r="BZ42" s="6"/>
    </row>
    <row r="43" spans="1:78" ht="18.75" customHeight="1" x14ac:dyDescent="0.25">
      <c r="B43" s="644" t="s">
        <v>223</v>
      </c>
      <c r="C43" s="645"/>
      <c r="D43" s="645"/>
      <c r="E43" s="645"/>
      <c r="F43" s="645"/>
      <c r="G43" s="645"/>
      <c r="H43" s="645"/>
      <c r="I43" s="645"/>
      <c r="J43" s="645"/>
      <c r="K43" s="645"/>
      <c r="L43" s="645"/>
      <c r="M43" s="646"/>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647"/>
      <c r="AO43" s="229" t="b">
        <v>0</v>
      </c>
      <c r="AP43" s="229" t="b">
        <v>0</v>
      </c>
      <c r="AQ43" s="229" t="b">
        <v>0</v>
      </c>
      <c r="AR43" s="229" t="b">
        <v>0</v>
      </c>
      <c r="AS43" s="229" t="b">
        <v>0</v>
      </c>
      <c r="AT43" s="229" t="b">
        <v>0</v>
      </c>
      <c r="AU43" s="224">
        <f>IF(OR(AO43=TRUE,AP43=TRUE,AQ43=TRUE,AR43=TRUE,AS43=TRUE,AT43=TRUE),1,0)</f>
        <v>0</v>
      </c>
    </row>
    <row r="44" spans="1:78" ht="10.5" customHeight="1" x14ac:dyDescent="0.25">
      <c r="A44" s="8"/>
      <c r="B44" s="480" t="s">
        <v>178</v>
      </c>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481"/>
      <c r="AM44" s="482"/>
      <c r="AO44" s="216"/>
      <c r="AP44" s="216"/>
      <c r="AW44" s="256"/>
      <c r="AX44" s="6"/>
      <c r="AY44" s="6"/>
      <c r="AZ44" s="6"/>
      <c r="BA44" s="6"/>
      <c r="BB44" s="6"/>
      <c r="BC44" s="7"/>
      <c r="BD44" s="6"/>
      <c r="BE44" s="6"/>
      <c r="BF44" s="6"/>
      <c r="BG44" s="6"/>
      <c r="BH44" s="6"/>
      <c r="BI44" s="6"/>
      <c r="BJ44" s="6"/>
      <c r="BK44" s="6"/>
      <c r="BL44" s="6"/>
      <c r="BM44" s="6"/>
      <c r="BN44" s="6"/>
      <c r="BO44" s="6"/>
      <c r="BP44" s="6"/>
      <c r="BQ44" s="6"/>
      <c r="BR44" s="6"/>
      <c r="BS44" s="6"/>
      <c r="BT44" s="6"/>
      <c r="BU44" s="6"/>
      <c r="BV44" s="6"/>
      <c r="BW44" s="6"/>
      <c r="BX44" s="6"/>
      <c r="BY44" s="6"/>
      <c r="BZ44" s="6"/>
    </row>
    <row r="45" spans="1:78" ht="10.5" customHeight="1" x14ac:dyDescent="0.25">
      <c r="A45" s="8"/>
      <c r="B45" s="547" t="s">
        <v>30</v>
      </c>
      <c r="C45" s="548"/>
      <c r="D45" s="548"/>
      <c r="E45" s="548"/>
      <c r="F45" s="548"/>
      <c r="G45" s="548"/>
      <c r="H45" s="548"/>
      <c r="I45" s="548"/>
      <c r="J45" s="548"/>
      <c r="K45" s="548"/>
      <c r="L45" s="548"/>
      <c r="M45" s="548"/>
      <c r="N45" s="548"/>
      <c r="O45" s="548"/>
      <c r="P45" s="548"/>
      <c r="Q45" s="548"/>
      <c r="R45" s="548"/>
      <c r="S45" s="548"/>
      <c r="T45" s="70" t="s">
        <v>29</v>
      </c>
      <c r="U45" s="70" t="s">
        <v>28</v>
      </c>
      <c r="V45" s="88" t="s">
        <v>27</v>
      </c>
      <c r="W45" s="359" t="s">
        <v>168</v>
      </c>
      <c r="X45" s="520" t="s">
        <v>224</v>
      </c>
      <c r="Y45" s="520"/>
      <c r="Z45" s="520"/>
      <c r="AA45" s="520"/>
      <c r="AB45" s="520"/>
      <c r="AC45" s="520"/>
      <c r="AD45" s="520"/>
      <c r="AE45" s="520"/>
      <c r="AF45" s="520"/>
      <c r="AG45" s="520"/>
      <c r="AH45" s="520"/>
      <c r="AI45" s="520"/>
      <c r="AJ45" s="520"/>
      <c r="AK45" s="520"/>
      <c r="AL45" s="520"/>
      <c r="AM45" s="363" t="s">
        <v>27</v>
      </c>
      <c r="AO45" s="227">
        <v>6</v>
      </c>
      <c r="AP45" s="228">
        <f>COUNTA(F41,F42,X42,AJ41)+AP41+AU43</f>
        <v>0</v>
      </c>
      <c r="AW45" s="6"/>
      <c r="AX45" s="6"/>
      <c r="AY45" s="6"/>
      <c r="AZ45" s="6"/>
      <c r="BA45" s="6"/>
      <c r="BB45" s="6"/>
      <c r="BC45" s="7"/>
      <c r="BD45" s="6"/>
      <c r="BE45" s="6"/>
      <c r="BF45" s="6"/>
      <c r="BG45" s="6"/>
      <c r="BH45" s="6"/>
      <c r="BI45" s="6"/>
      <c r="BJ45" s="6"/>
      <c r="BK45" s="6"/>
      <c r="BL45" s="6"/>
      <c r="BM45" s="6"/>
      <c r="BN45" s="6"/>
      <c r="BO45" s="6"/>
      <c r="BP45" s="6"/>
      <c r="BQ45" s="6"/>
      <c r="BR45" s="6"/>
      <c r="BS45" s="6"/>
      <c r="BT45" s="6"/>
      <c r="BU45" s="6"/>
      <c r="BV45" s="6"/>
      <c r="BW45" s="6"/>
      <c r="BX45" s="6"/>
      <c r="BY45" s="6"/>
      <c r="BZ45" s="6"/>
    </row>
    <row r="46" spans="1:78" ht="22.5" customHeight="1" x14ac:dyDescent="0.25">
      <c r="A46" s="239"/>
      <c r="B46" s="261">
        <v>20</v>
      </c>
      <c r="C46" s="469" t="str">
        <f>VLOOKUP(B46,Matrix!$B$4:$C$75,2,FALSE)</f>
        <v xml:space="preserve">Is the country permitted under the KM Destination Specific Policy and have proposed sources been screened successfully using an approved KM Export Control Denied Party Screening tool? </v>
      </c>
      <c r="D46" s="470"/>
      <c r="E46" s="470"/>
      <c r="F46" s="470"/>
      <c r="G46" s="470"/>
      <c r="H46" s="470"/>
      <c r="I46" s="470"/>
      <c r="J46" s="470"/>
      <c r="K46" s="470"/>
      <c r="L46" s="470"/>
      <c r="M46" s="470"/>
      <c r="N46" s="470"/>
      <c r="O46" s="470"/>
      <c r="P46" s="470"/>
      <c r="Q46" s="470"/>
      <c r="R46" s="470"/>
      <c r="S46" s="470"/>
      <c r="T46" s="69">
        <f>IF($AP46=1,VLOOKUP($X46,Matrix!$D$4:$J$75,7,0),0)</f>
        <v>0</v>
      </c>
      <c r="U46" s="69">
        <f>IF($AP46=1,VLOOKUP($X46,Matrix!$D$4:$K$75,8,0),0)</f>
        <v>0</v>
      </c>
      <c r="V46" s="78">
        <f>IF($AP46=1,VLOOKUP($X46,Matrix!$D$4:$E$75,2,0),0)</f>
        <v>0</v>
      </c>
      <c r="W46" s="338">
        <f>IF($AP46=1,VLOOKUP($X46,Matrix!$D$4:$I$75,6,0),0)</f>
        <v>0</v>
      </c>
      <c r="X46" s="546"/>
      <c r="Y46" s="546"/>
      <c r="Z46" s="546"/>
      <c r="AA46" s="546"/>
      <c r="AB46" s="546"/>
      <c r="AC46" s="546"/>
      <c r="AD46" s="546"/>
      <c r="AE46" s="546"/>
      <c r="AF46" s="546"/>
      <c r="AG46" s="546"/>
      <c r="AH46" s="546"/>
      <c r="AI46" s="546"/>
      <c r="AJ46" s="546"/>
      <c r="AK46" s="546"/>
      <c r="AL46" s="546"/>
      <c r="AM46" s="364" t="str">
        <f>IF(AP46=0,"",IF(AP46=1,IF(V46&lt;=2,"G",IF(V46&lt;=6,"A","R"))))</f>
        <v/>
      </c>
      <c r="AO46" s="227">
        <f>IF(AND($AO$37=$AP$37,$AO$45=$AP$45),1,0)</f>
        <v>0</v>
      </c>
      <c r="AP46" s="227">
        <f>IF(OR(AO46=0,ISBLANK(X46)),0,1)</f>
        <v>0</v>
      </c>
      <c r="AW46" s="6"/>
      <c r="AX46" s="6"/>
      <c r="AY46" s="6"/>
      <c r="AZ46" s="6"/>
      <c r="BA46" s="6"/>
      <c r="BB46" s="6"/>
      <c r="BC46" s="7"/>
      <c r="BD46" s="6"/>
      <c r="BE46" s="6"/>
      <c r="BF46" s="6"/>
      <c r="BG46" s="6"/>
      <c r="BH46" s="6"/>
      <c r="BI46" s="6"/>
      <c r="BJ46" s="6"/>
      <c r="BK46" s="6"/>
      <c r="BL46" s="6"/>
      <c r="BM46" s="6"/>
      <c r="BN46" s="6"/>
      <c r="BO46" s="6"/>
      <c r="BP46" s="6"/>
      <c r="BQ46" s="6"/>
      <c r="BR46" s="6"/>
      <c r="BS46" s="6"/>
      <c r="BT46" s="6"/>
      <c r="BU46" s="6"/>
      <c r="BV46" s="6"/>
      <c r="BW46" s="6"/>
      <c r="BX46" s="6"/>
      <c r="BY46" s="6"/>
      <c r="BZ46" s="6"/>
    </row>
    <row r="47" spans="1:78" ht="15" customHeight="1" x14ac:dyDescent="0.3">
      <c r="A47" s="239"/>
      <c r="B47" s="261">
        <v>21</v>
      </c>
      <c r="C47" s="469" t="str">
        <f>VLOOKUP(B47,Matrix!$B$4:$C$75,2,FALSE)</f>
        <v>Will the change require Customer or a 3rd Party approval?</v>
      </c>
      <c r="D47" s="549"/>
      <c r="E47" s="549"/>
      <c r="F47" s="549"/>
      <c r="G47" s="549"/>
      <c r="H47" s="549"/>
      <c r="I47" s="549"/>
      <c r="J47" s="549"/>
      <c r="K47" s="549"/>
      <c r="L47" s="549"/>
      <c r="M47" s="549"/>
      <c r="N47" s="549"/>
      <c r="O47" s="549"/>
      <c r="P47" s="549"/>
      <c r="Q47" s="549"/>
      <c r="R47" s="549"/>
      <c r="S47" s="549"/>
      <c r="T47" s="344">
        <f>IF(AP47=1,VLOOKUP($X47,Matrix!$D$4:$J$75,7,0),0)</f>
        <v>0</v>
      </c>
      <c r="U47" s="344">
        <f>IF(AP47=1,VLOOKUP($X47,Matrix!$D$4:$K$75,8,FALSE),0)</f>
        <v>0</v>
      </c>
      <c r="V47" s="345">
        <f>IF($AP47=1,VLOOKUP($X47,Matrix!$D$4:$E$75,2,FALSE),0)</f>
        <v>0</v>
      </c>
      <c r="W47" s="360">
        <f>IF($AP47=1,VLOOKUP($X47,Matrix!$D$4:$I$75,6,0),0)</f>
        <v>0</v>
      </c>
      <c r="X47" s="546"/>
      <c r="Y47" s="546"/>
      <c r="Z47" s="546"/>
      <c r="AA47" s="546"/>
      <c r="AB47" s="546"/>
      <c r="AC47" s="546"/>
      <c r="AD47" s="546"/>
      <c r="AE47" s="546"/>
      <c r="AF47" s="546"/>
      <c r="AG47" s="546"/>
      <c r="AH47" s="546"/>
      <c r="AI47" s="546"/>
      <c r="AJ47" s="546"/>
      <c r="AK47" s="546"/>
      <c r="AL47" s="546"/>
      <c r="AM47" s="364" t="str">
        <f>IF(AP47=0,"",IF(AP47=1,IF(V47&lt;=2,"G",IF(V47&lt;=6,"A","R"))))</f>
        <v/>
      </c>
      <c r="AO47" s="227">
        <f>IF(AO46=1,1,0)</f>
        <v>0</v>
      </c>
      <c r="AP47" s="227">
        <f>IF(OR(AO47=0,ISBLANK(X47)),0,1)</f>
        <v>0</v>
      </c>
      <c r="AW47" s="6"/>
      <c r="AX47" s="6"/>
      <c r="AY47" s="6"/>
      <c r="AZ47" s="6"/>
      <c r="BA47" s="6"/>
      <c r="BB47" s="6"/>
      <c r="BC47" s="7"/>
      <c r="BD47" s="6"/>
      <c r="BE47" s="6"/>
      <c r="BF47" s="6"/>
      <c r="BG47" s="6"/>
      <c r="BH47" s="6"/>
      <c r="BI47" s="6"/>
      <c r="BJ47" s="6"/>
      <c r="BK47" s="6"/>
      <c r="BL47" s="6"/>
      <c r="BM47" s="6"/>
      <c r="BN47" s="6"/>
      <c r="BO47" s="6"/>
      <c r="BP47" s="6"/>
      <c r="BQ47" s="6"/>
      <c r="BR47" s="6"/>
      <c r="BS47" s="6"/>
      <c r="BT47" s="6"/>
      <c r="BU47" s="6"/>
      <c r="BV47" s="6"/>
      <c r="BW47" s="6"/>
      <c r="BX47" s="6"/>
      <c r="BY47" s="6"/>
      <c r="BZ47" s="6"/>
    </row>
    <row r="48" spans="1:78" ht="15" customHeight="1" x14ac:dyDescent="0.3">
      <c r="A48" s="239"/>
      <c r="B48" s="261">
        <v>22</v>
      </c>
      <c r="C48" s="469" t="str">
        <f>VLOOKUP(B48,Matrix!$B$4:$C$75,2,FALSE)</f>
        <v>Are design changes planned on any of the parts?</v>
      </c>
      <c r="D48" s="549"/>
      <c r="E48" s="549"/>
      <c r="F48" s="549"/>
      <c r="G48" s="549"/>
      <c r="H48" s="549"/>
      <c r="I48" s="549"/>
      <c r="J48" s="549"/>
      <c r="K48" s="549"/>
      <c r="L48" s="549"/>
      <c r="M48" s="549"/>
      <c r="N48" s="549"/>
      <c r="O48" s="549"/>
      <c r="P48" s="549"/>
      <c r="Q48" s="549"/>
      <c r="R48" s="549"/>
      <c r="S48" s="549"/>
      <c r="T48" s="344">
        <f>IF(AP48=1,VLOOKUP($X48,Matrix!$D$4:$J$75,7,FALSE),0)</f>
        <v>0</v>
      </c>
      <c r="U48" s="344">
        <f>IF(AP48=1,VLOOKUP($X48,Matrix!$D$4:$K$75,8,FALSE),0)</f>
        <v>0</v>
      </c>
      <c r="V48" s="345">
        <f>IF($AP48=1,VLOOKUP($X48,Matrix!$D$4:$E$75,2,FALSE),0)</f>
        <v>0</v>
      </c>
      <c r="W48" s="361">
        <f>IF($AP48=1,VLOOKUP($X48,Matrix!$D$4:$I$75,6,0),0)</f>
        <v>0</v>
      </c>
      <c r="X48" s="546"/>
      <c r="Y48" s="546"/>
      <c r="Z48" s="546"/>
      <c r="AA48" s="546"/>
      <c r="AB48" s="546"/>
      <c r="AC48" s="546"/>
      <c r="AD48" s="546"/>
      <c r="AE48" s="546"/>
      <c r="AF48" s="546"/>
      <c r="AG48" s="546"/>
      <c r="AH48" s="546"/>
      <c r="AI48" s="546"/>
      <c r="AJ48" s="546"/>
      <c r="AK48" s="546"/>
      <c r="AL48" s="546"/>
      <c r="AM48" s="364" t="str">
        <f>IF(AP48=0,"",IF(AP48=1,IF(V48&lt;=2,"G",IF(V48&lt;=6,"A","R"))))</f>
        <v/>
      </c>
      <c r="AO48" s="227">
        <f>IF(AND(AO46=1,X18="The change is to the manufacturing source."),1,0)</f>
        <v>0</v>
      </c>
      <c r="AP48" s="227">
        <f>IF(OR(AO48=0,ISBLANK(X48)),0,1)</f>
        <v>0</v>
      </c>
      <c r="AW48" s="6"/>
      <c r="AX48" s="6"/>
      <c r="AY48" s="6"/>
      <c r="AZ48" s="6"/>
      <c r="BA48" s="6"/>
      <c r="BB48" s="6"/>
      <c r="BC48" s="7"/>
      <c r="BD48" s="6"/>
      <c r="BE48" s="6"/>
      <c r="BF48" s="6"/>
      <c r="BG48" s="6"/>
      <c r="BH48" s="6"/>
      <c r="BI48" s="6"/>
      <c r="BJ48" s="6"/>
      <c r="BK48" s="6"/>
      <c r="BL48" s="6"/>
      <c r="BM48" s="6"/>
      <c r="BN48" s="6"/>
      <c r="BO48" s="6"/>
      <c r="BP48" s="6"/>
      <c r="BQ48" s="6"/>
      <c r="BR48" s="6"/>
      <c r="BS48" s="6"/>
      <c r="BT48" s="6"/>
      <c r="BU48" s="6"/>
      <c r="BV48" s="6"/>
      <c r="BW48" s="6"/>
      <c r="BX48" s="6"/>
      <c r="BY48" s="6"/>
      <c r="BZ48" s="6"/>
    </row>
    <row r="49" spans="1:78" ht="15" customHeight="1" x14ac:dyDescent="0.3">
      <c r="A49" s="239"/>
      <c r="B49" s="261">
        <v>23</v>
      </c>
      <c r="C49" s="469" t="str">
        <f>VLOOKUP(B49,Matrix!$B$4:$C$75,2,FALSE)</f>
        <v>Does this change affect a number of Business Sectors and / or Supply Chain Units?</v>
      </c>
      <c r="D49" s="549"/>
      <c r="E49" s="549"/>
      <c r="F49" s="549"/>
      <c r="G49" s="549"/>
      <c r="H49" s="549"/>
      <c r="I49" s="549"/>
      <c r="J49" s="549"/>
      <c r="K49" s="549"/>
      <c r="L49" s="549"/>
      <c r="M49" s="549"/>
      <c r="N49" s="549"/>
      <c r="O49" s="549"/>
      <c r="P49" s="549"/>
      <c r="Q49" s="549"/>
      <c r="R49" s="549"/>
      <c r="S49" s="549"/>
      <c r="T49" s="344">
        <f>IF(AP49=1,VLOOKUP($X49,Matrix!$D$4:$J$75,7,FALSE),0)</f>
        <v>0</v>
      </c>
      <c r="U49" s="344">
        <f>IF(AP49=1,VLOOKUP($X49,Matrix!$D$4:$K$75,8,FALSE),0)</f>
        <v>0</v>
      </c>
      <c r="V49" s="345">
        <f>IF($AP49=1,VLOOKUP($X49,Matrix!$D$4:$E$75,2,FALSE),0)</f>
        <v>0</v>
      </c>
      <c r="W49" s="360">
        <f>IF($AP49=1,VLOOKUP($X49,Matrix!$D$4:$I$75,6,0),0)</f>
        <v>0</v>
      </c>
      <c r="X49" s="546"/>
      <c r="Y49" s="546"/>
      <c r="Z49" s="546"/>
      <c r="AA49" s="546"/>
      <c r="AB49" s="546"/>
      <c r="AC49" s="546"/>
      <c r="AD49" s="546"/>
      <c r="AE49" s="546"/>
      <c r="AF49" s="546"/>
      <c r="AG49" s="546"/>
      <c r="AH49" s="546"/>
      <c r="AI49" s="546"/>
      <c r="AJ49" s="546"/>
      <c r="AK49" s="546"/>
      <c r="AL49" s="546"/>
      <c r="AM49" s="364" t="str">
        <f>IF(AP49=0,"",IF(AP49=1,IF(V49&lt;=2,"G",IF(V49&lt;=6,"A","R"))))</f>
        <v/>
      </c>
      <c r="AO49" s="227">
        <f>IF(AO48=1,1,0)</f>
        <v>0</v>
      </c>
      <c r="AP49" s="227">
        <f>IF(OR(AO49=0,ISBLANK(X49)),0,1)</f>
        <v>0</v>
      </c>
      <c r="AW49" s="6"/>
      <c r="AX49" s="6"/>
      <c r="AY49" s="6"/>
      <c r="AZ49" s="6"/>
      <c r="BA49" s="6"/>
      <c r="BB49" s="6"/>
      <c r="BC49" s="7"/>
      <c r="BD49" s="6"/>
      <c r="BE49" s="6"/>
      <c r="BF49" s="6"/>
      <c r="BG49" s="6"/>
      <c r="BH49" s="6"/>
      <c r="BI49" s="6"/>
      <c r="BJ49" s="6"/>
      <c r="BK49" s="6"/>
      <c r="BL49" s="6"/>
      <c r="BM49" s="6"/>
      <c r="BN49" s="6"/>
      <c r="BO49" s="6"/>
      <c r="BP49" s="6"/>
      <c r="BQ49" s="6"/>
      <c r="BR49" s="6"/>
      <c r="BS49" s="6"/>
      <c r="BT49" s="6"/>
      <c r="BU49" s="6"/>
      <c r="BV49" s="6"/>
      <c r="BW49" s="6"/>
      <c r="BX49" s="6"/>
      <c r="BY49" s="6"/>
      <c r="BZ49" s="6"/>
    </row>
    <row r="50" spans="1:78" ht="22.5" customHeight="1" x14ac:dyDescent="0.3">
      <c r="A50" s="239"/>
      <c r="B50" s="261">
        <v>24</v>
      </c>
      <c r="C50" s="469" t="str">
        <f>VLOOKUP(B50,Matrix!$B$4:$C$75,2,FALSE)</f>
        <v>Is Kongsberg Maritime CM’s influence or ability to control and plan the change, potentially compromised by this being the only course of action proposed by the source?</v>
      </c>
      <c r="D50" s="549"/>
      <c r="E50" s="549"/>
      <c r="F50" s="549"/>
      <c r="G50" s="549"/>
      <c r="H50" s="549"/>
      <c r="I50" s="549"/>
      <c r="J50" s="549"/>
      <c r="K50" s="549"/>
      <c r="L50" s="549"/>
      <c r="M50" s="549"/>
      <c r="N50" s="549"/>
      <c r="O50" s="549"/>
      <c r="P50" s="549"/>
      <c r="Q50" s="549"/>
      <c r="R50" s="549"/>
      <c r="S50" s="549"/>
      <c r="T50" s="344">
        <f>IF(AP50=1,VLOOKUP($X50,Matrix!$D$4:$J$75,7,FALSE),0)</f>
        <v>0</v>
      </c>
      <c r="U50" s="344">
        <f>IF(AP50=1,VLOOKUP($X50,Matrix!$D$4:$K$75,8,FALSE),0)</f>
        <v>0</v>
      </c>
      <c r="V50" s="345">
        <f>IF($AP50=1,VLOOKUP($X50,Matrix!$D$4:$E$75,2,FALSE),0)</f>
        <v>0</v>
      </c>
      <c r="W50" s="362">
        <f>IF($AP50=1,VLOOKUP($X50,Matrix!$D$4:$I$75,6,0),0)</f>
        <v>0</v>
      </c>
      <c r="X50" s="546"/>
      <c r="Y50" s="546"/>
      <c r="Z50" s="546"/>
      <c r="AA50" s="546"/>
      <c r="AB50" s="546"/>
      <c r="AC50" s="546"/>
      <c r="AD50" s="546"/>
      <c r="AE50" s="546"/>
      <c r="AF50" s="546"/>
      <c r="AG50" s="546"/>
      <c r="AH50" s="546"/>
      <c r="AI50" s="546"/>
      <c r="AJ50" s="546"/>
      <c r="AK50" s="546"/>
      <c r="AL50" s="546"/>
      <c r="AM50" s="364" t="str">
        <f>IF(AP50=0,"",IF(AP50=1,IF(V50&lt;=2,"G",IF(V50&lt;=6,"A","R"))))</f>
        <v/>
      </c>
      <c r="AO50" s="227">
        <f>IF(AO48=1,1,0)</f>
        <v>0</v>
      </c>
      <c r="AP50" s="227">
        <f>IF(OR(AO50=0,ISBLANK(X50)),0,1)</f>
        <v>0</v>
      </c>
      <c r="AW50" s="6"/>
      <c r="AX50" s="6"/>
      <c r="AY50" s="6"/>
      <c r="AZ50" s="6"/>
      <c r="BA50" s="6"/>
      <c r="BB50" s="6"/>
      <c r="BC50" s="7"/>
      <c r="BD50" s="6"/>
      <c r="BE50" s="6"/>
      <c r="BF50" s="6"/>
      <c r="BG50" s="6"/>
      <c r="BH50" s="6"/>
      <c r="BI50" s="6"/>
      <c r="BJ50" s="6"/>
      <c r="BK50" s="6"/>
      <c r="BL50" s="6"/>
      <c r="BM50" s="6"/>
      <c r="BN50" s="6"/>
      <c r="BO50" s="6"/>
      <c r="BP50" s="6"/>
      <c r="BQ50" s="6"/>
      <c r="BR50" s="6"/>
      <c r="BS50" s="6"/>
      <c r="BT50" s="6"/>
      <c r="BU50" s="6"/>
      <c r="BV50" s="6"/>
      <c r="BW50" s="6"/>
      <c r="BX50" s="6"/>
      <c r="BY50" s="6"/>
      <c r="BZ50" s="6"/>
    </row>
    <row r="51" spans="1:78" ht="17.25" customHeight="1" x14ac:dyDescent="0.25">
      <c r="A51" s="237"/>
      <c r="B51" s="259"/>
      <c r="C51" s="5"/>
      <c r="D51" s="5"/>
      <c r="E51" s="5"/>
      <c r="F51" s="5"/>
      <c r="G51" s="5"/>
      <c r="H51" s="5"/>
      <c r="I51" s="5"/>
      <c r="J51" s="5"/>
      <c r="K51" s="5"/>
      <c r="L51" s="5"/>
      <c r="M51" s="5"/>
      <c r="N51" s="5"/>
      <c r="O51" s="5"/>
      <c r="P51" s="5"/>
      <c r="Q51" s="5"/>
      <c r="R51" s="5"/>
      <c r="S51" s="5"/>
      <c r="T51" s="267" t="str">
        <f>IF(AO52&lt;&gt;AP52,"",IF(ISNA(VLOOKUP("Consult",T18:T50,1,0)),IF(ISNA(VLOOKUP("Inform",T18:T50,1,0)),IF(ISNA(VLOOKUP("No",T18:T50,1,0)),"","NPI"), "Inform"), "Consult"))</f>
        <v/>
      </c>
      <c r="U51" s="268" t="str">
        <f>IF(AO52&lt;&gt;AP52,"",IF(ISNA(VLOOKUP("BCA",U18:U50,1,0)),IF(ISNA(VLOOKUP("LCA",U18:U50,1,0)),IF(ISNA(VLOOKUP("LAM",U18:U50,1,0)),IF(ISNA(VLOOKUP("No",U18:U50,1,0)),"","LAM"),"LAM"),"LCA"), "BCA"))</f>
        <v/>
      </c>
      <c r="V51" s="269" t="str">
        <f>IF(AO52&lt;&gt;AP52,"",SUM(V18:V36)+SUM(V47:V50))</f>
        <v/>
      </c>
      <c r="W51" s="270" t="str">
        <f>IF(AO51&lt;&gt;AP51,"",SUM(LARGE((W18:W20,W23,W48),1),LARGE((W21,W25:W27,W31:W46,W50),1),LARGE((W22,W35,W47,W49),1),LARGE((W24,W29),1),LARGE((W28,W30),1),LARGE((W33:W34,W36),1)))</f>
        <v/>
      </c>
      <c r="X51" s="4"/>
      <c r="Y51" s="4"/>
      <c r="Z51" s="4"/>
      <c r="AA51" s="4"/>
      <c r="AB51" s="4"/>
      <c r="AC51" s="4"/>
      <c r="AD51" s="4"/>
      <c r="AE51" s="4"/>
      <c r="AF51" s="20"/>
      <c r="AG51" s="4"/>
      <c r="AH51" s="4"/>
      <c r="AI51" s="4"/>
      <c r="AJ51" s="4"/>
      <c r="AK51" s="4"/>
      <c r="AL51" s="4"/>
      <c r="AM51" s="260"/>
      <c r="AO51" s="227">
        <f>SUM(AO45:AO50)</f>
        <v>6</v>
      </c>
      <c r="AP51" s="227">
        <f>SUM(AP45:AP50)</f>
        <v>0</v>
      </c>
    </row>
    <row r="52" spans="1:78" ht="12.75" customHeight="1" x14ac:dyDescent="0.25">
      <c r="A52" s="237"/>
      <c r="B52" s="545" t="s">
        <v>6</v>
      </c>
      <c r="C52" s="490"/>
      <c r="D52" s="490"/>
      <c r="E52" s="490"/>
      <c r="F52" s="490"/>
      <c r="G52" s="490"/>
      <c r="H52" s="490"/>
      <c r="I52" s="490"/>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0"/>
      <c r="AM52" s="491"/>
      <c r="AO52" s="227">
        <f>AO37+AO51</f>
        <v>21</v>
      </c>
      <c r="AP52" s="227">
        <f>AP37+AP51</f>
        <v>0</v>
      </c>
    </row>
    <row r="53" spans="1:78" ht="50.25" customHeight="1" x14ac:dyDescent="0.25">
      <c r="A53" s="237"/>
      <c r="B53" s="517"/>
      <c r="C53" s="518"/>
      <c r="D53" s="518"/>
      <c r="E53" s="518"/>
      <c r="F53" s="518"/>
      <c r="G53" s="518"/>
      <c r="H53" s="518"/>
      <c r="I53" s="518"/>
      <c r="J53" s="518"/>
      <c r="K53" s="518"/>
      <c r="L53" s="518"/>
      <c r="M53" s="518"/>
      <c r="N53" s="518"/>
      <c r="O53" s="518"/>
      <c r="P53" s="518"/>
      <c r="Q53" s="518"/>
      <c r="R53" s="518"/>
      <c r="S53" s="518"/>
      <c r="T53" s="518"/>
      <c r="U53" s="518"/>
      <c r="V53" s="518"/>
      <c r="W53" s="518"/>
      <c r="X53" s="518"/>
      <c r="Y53" s="518"/>
      <c r="Z53" s="518"/>
      <c r="AA53" s="518"/>
      <c r="AB53" s="518"/>
      <c r="AC53" s="518"/>
      <c r="AD53" s="518"/>
      <c r="AE53" s="518"/>
      <c r="AF53" s="518"/>
      <c r="AG53" s="518"/>
      <c r="AH53" s="518"/>
      <c r="AI53" s="518"/>
      <c r="AJ53" s="518"/>
      <c r="AK53" s="518"/>
      <c r="AL53" s="518"/>
      <c r="AM53" s="519"/>
    </row>
    <row r="54" spans="1:78" ht="16.5" customHeight="1" x14ac:dyDescent="0.25">
      <c r="B54" s="726" t="s">
        <v>310</v>
      </c>
      <c r="C54" s="727"/>
      <c r="D54" s="727"/>
      <c r="E54" s="727"/>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c r="AH54" s="727"/>
      <c r="AI54" s="727"/>
      <c r="AJ54" s="727"/>
      <c r="AK54" s="727"/>
      <c r="AL54" s="727"/>
      <c r="AM54" s="728"/>
      <c r="AO54" s="205"/>
      <c r="AP54" s="205"/>
    </row>
    <row r="55" spans="1:78" ht="15" customHeight="1" x14ac:dyDescent="0.25">
      <c r="B55" s="624" t="s">
        <v>231</v>
      </c>
      <c r="C55" s="625"/>
      <c r="D55" s="625"/>
      <c r="E55" s="625"/>
      <c r="F55" s="628" t="str">
        <f>IF(AO52&lt;&gt;AP52,"",IF(OR(V51&gt;=Matrix!F80,T51="Consult"),"Consult CFBU Customer Advocate",IF(T51="Inform","Inform CFBU Customer Advocate","Not Required")))</f>
        <v/>
      </c>
      <c r="G55" s="628"/>
      <c r="H55" s="628"/>
      <c r="I55" s="628"/>
      <c r="J55" s="628"/>
      <c r="K55" s="628"/>
      <c r="L55" s="628"/>
      <c r="M55" s="628"/>
      <c r="N55" s="628"/>
      <c r="O55" s="628"/>
      <c r="P55" s="628"/>
      <c r="Q55" s="628"/>
      <c r="R55" s="628"/>
      <c r="S55" s="625" t="s">
        <v>228</v>
      </c>
      <c r="T55" s="625"/>
      <c r="U55" s="625"/>
      <c r="V55" s="625"/>
      <c r="W55" s="625"/>
      <c r="X55" s="625"/>
      <c r="Y55" s="625"/>
      <c r="Z55" s="625"/>
      <c r="AA55" s="625"/>
      <c r="AB55" s="660" t="str">
        <f>IF(AO52&lt;&gt;AP52,"",IF(W51=0,"Not Required",IF(AND(W51&gt;=1,W51&lt;=11),"Practitioner",IF(AND(W51&gt;=12,W51&lt;=17),"Professional",IF(AND(W51&gt;=18,W51&lt;=23),"Manager",IF(W51&gt;24,"Director"))))))</f>
        <v/>
      </c>
      <c r="AC55" s="660"/>
      <c r="AD55" s="660"/>
      <c r="AE55" s="660"/>
      <c r="AF55" s="660"/>
      <c r="AG55" s="651" t="s">
        <v>232</v>
      </c>
      <c r="AH55" s="652"/>
      <c r="AI55" s="653"/>
      <c r="AJ55" s="551" t="str">
        <f>IF(AO52&lt;&gt;AP52,"",IF(AND(V51&gt;=Matrix!F78,V51&lt;Matrix!F79),"Low Risk",IF(AND(V51&gt;=Matrix!F79,V51&lt;Matrix!F80),"Medium Risk",IF(V51&gt;=Matrix!F80,"High Risk"))))</f>
        <v/>
      </c>
      <c r="AK55" s="552"/>
      <c r="AL55" s="552"/>
      <c r="AM55" s="553"/>
    </row>
    <row r="56" spans="1:78" ht="15" customHeight="1" x14ac:dyDescent="0.25">
      <c r="B56" s="626"/>
      <c r="C56" s="627"/>
      <c r="D56" s="627"/>
      <c r="E56" s="627"/>
      <c r="F56" s="557" t="str">
        <f>IF(F55="Not Required","Proceed with the change.",IF(F55="Inform CFBU Customer Advocate","Email copy of PA form and proceed with the change.",IF(F55="Consult CFBU Customer Advocate","Obtain written approval to proceed.","")))</f>
        <v/>
      </c>
      <c r="G56" s="557"/>
      <c r="H56" s="557"/>
      <c r="I56" s="557"/>
      <c r="J56" s="557"/>
      <c r="K56" s="557"/>
      <c r="L56" s="557"/>
      <c r="M56" s="557"/>
      <c r="N56" s="557"/>
      <c r="O56" s="557"/>
      <c r="P56" s="557"/>
      <c r="Q56" s="557"/>
      <c r="R56" s="557"/>
      <c r="S56" s="627"/>
      <c r="T56" s="627"/>
      <c r="U56" s="627"/>
      <c r="V56" s="627"/>
      <c r="W56" s="627"/>
      <c r="X56" s="627"/>
      <c r="Y56" s="627"/>
      <c r="Z56" s="627"/>
      <c r="AA56" s="627"/>
      <c r="AB56" s="661"/>
      <c r="AC56" s="661"/>
      <c r="AD56" s="661"/>
      <c r="AE56" s="661"/>
      <c r="AF56" s="661"/>
      <c r="AG56" s="654"/>
      <c r="AH56" s="655"/>
      <c r="AI56" s="656"/>
      <c r="AJ56" s="554"/>
      <c r="AK56" s="555"/>
      <c r="AL56" s="555"/>
      <c r="AM56" s="556"/>
    </row>
    <row r="57" spans="1:78" ht="12.75" customHeight="1" x14ac:dyDescent="0.25">
      <c r="B57" s="521" t="s">
        <v>233</v>
      </c>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3"/>
    </row>
    <row r="58" spans="1:78" ht="24" customHeight="1" x14ac:dyDescent="0.25">
      <c r="B58" s="524" t="s">
        <v>229</v>
      </c>
      <c r="C58" s="525"/>
      <c r="D58" s="525"/>
      <c r="E58" s="525"/>
      <c r="F58" s="719" t="str">
        <f>IF(AO52&lt;&gt;AP52,"",IF(OR(V51&gt;=Matrix!F80,U51="BCA"),"Business Control Authority",IF(U51="LCA","Local Control Authority","Local Area Manager")))</f>
        <v/>
      </c>
      <c r="G58" s="719"/>
      <c r="H58" s="719"/>
      <c r="I58" s="719"/>
      <c r="J58" s="719"/>
      <c r="K58" s="719"/>
      <c r="L58" s="719"/>
      <c r="M58" s="720" t="s">
        <v>230</v>
      </c>
      <c r="N58" s="720"/>
      <c r="O58" s="720"/>
      <c r="P58" s="721"/>
      <c r="Q58" s="721"/>
      <c r="R58" s="721"/>
      <c r="S58" s="721"/>
      <c r="T58" s="721"/>
      <c r="U58" s="721"/>
      <c r="V58" s="721"/>
      <c r="W58" s="721"/>
      <c r="X58" s="721"/>
      <c r="Y58" s="721"/>
      <c r="Z58" s="722" t="s">
        <v>22</v>
      </c>
      <c r="AA58" s="723"/>
      <c r="AB58" s="724"/>
      <c r="AC58" s="725"/>
      <c r="AD58" s="725"/>
      <c r="AE58" s="725"/>
      <c r="AF58" s="725"/>
      <c r="AG58" s="725"/>
      <c r="AH58" s="725"/>
      <c r="AI58" s="729" t="s">
        <v>7</v>
      </c>
      <c r="AJ58" s="730"/>
      <c r="AK58" s="731"/>
      <c r="AL58" s="731"/>
      <c r="AM58" s="732"/>
      <c r="AO58" s="271" t="s">
        <v>234</v>
      </c>
      <c r="AP58" s="272" t="s">
        <v>25</v>
      </c>
      <c r="AQ58" s="272" t="s">
        <v>24</v>
      </c>
      <c r="AR58" s="272" t="s">
        <v>170</v>
      </c>
      <c r="AS58" s="273" t="s">
        <v>23</v>
      </c>
    </row>
    <row r="59" spans="1:78" ht="5.25" customHeight="1" x14ac:dyDescent="0.25">
      <c r="B59" s="22"/>
      <c r="C59" s="22"/>
      <c r="D59" s="22"/>
      <c r="E59" s="22"/>
      <c r="F59" s="22"/>
      <c r="G59" s="22"/>
      <c r="H59" s="22"/>
      <c r="I59" s="22"/>
      <c r="J59" s="22"/>
      <c r="K59" s="22"/>
      <c r="L59" s="22"/>
      <c r="M59" s="22"/>
      <c r="N59" s="22"/>
      <c r="O59" s="22"/>
      <c r="P59" s="22"/>
      <c r="Q59" s="22"/>
      <c r="R59" s="22"/>
      <c r="S59" s="22"/>
      <c r="T59" s="22"/>
      <c r="U59" s="22"/>
      <c r="V59" s="25"/>
      <c r="W59" s="25"/>
      <c r="X59" s="22"/>
      <c r="Y59" s="22"/>
      <c r="Z59" s="22"/>
      <c r="AA59" s="22"/>
      <c r="AB59" s="22"/>
      <c r="AC59" s="22"/>
      <c r="AD59" s="22"/>
      <c r="AE59" s="22"/>
      <c r="AF59" s="24"/>
      <c r="AG59" s="23"/>
      <c r="AH59" s="22"/>
      <c r="AI59" s="22"/>
      <c r="AJ59" s="22"/>
      <c r="AK59" s="22"/>
      <c r="AL59" s="22"/>
      <c r="AM59" s="22"/>
    </row>
    <row r="60" spans="1:78" ht="18" customHeight="1" x14ac:dyDescent="0.25">
      <c r="B60" s="680" t="s">
        <v>21</v>
      </c>
      <c r="C60" s="680"/>
      <c r="D60" s="680"/>
      <c r="E60" s="680"/>
      <c r="F60" s="680"/>
      <c r="G60" s="680"/>
      <c r="H60" s="680"/>
      <c r="I60" s="680"/>
      <c r="J60" s="680"/>
      <c r="K60" s="680"/>
      <c r="L60" s="680"/>
      <c r="M60" s="680"/>
      <c r="N60" s="680"/>
      <c r="O60" s="680"/>
      <c r="P60" s="680"/>
      <c r="Q60" s="680"/>
      <c r="R60" s="680"/>
      <c r="S60" s="680"/>
      <c r="T60" s="680"/>
      <c r="U60" s="680"/>
      <c r="V60" s="680"/>
      <c r="W60" s="680"/>
      <c r="X60" s="680"/>
      <c r="Y60" s="680"/>
      <c r="Z60" s="680"/>
      <c r="AA60" s="680"/>
      <c r="AB60" s="680"/>
      <c r="AC60" s="680"/>
      <c r="AD60" s="680"/>
      <c r="AE60" s="680"/>
      <c r="AF60" s="680"/>
      <c r="AG60" s="680"/>
      <c r="AH60" s="680"/>
      <c r="AI60" s="274"/>
      <c r="AJ60" s="274"/>
      <c r="AK60" s="274"/>
      <c r="AL60" s="452" t="s">
        <v>179</v>
      </c>
      <c r="AM60" s="452"/>
      <c r="AP60" s="217"/>
      <c r="AQ60" s="217"/>
      <c r="AR60" s="217"/>
      <c r="AS60" s="217"/>
      <c r="AT60" s="217"/>
      <c r="AU60" s="217"/>
      <c r="AV60"/>
      <c r="AW60"/>
    </row>
    <row r="61" spans="1:78" ht="12.75" customHeight="1" x14ac:dyDescent="0.25">
      <c r="B61" s="582" t="s">
        <v>308</v>
      </c>
      <c r="C61" s="583"/>
      <c r="D61" s="583"/>
      <c r="E61" s="583"/>
      <c r="F61" s="583"/>
      <c r="G61" s="583"/>
      <c r="H61" s="583"/>
      <c r="I61" s="583"/>
      <c r="J61" s="583"/>
      <c r="K61" s="583"/>
      <c r="L61" s="583"/>
      <c r="M61" s="583"/>
      <c r="N61" s="583"/>
      <c r="O61" s="584" t="s">
        <v>1</v>
      </c>
      <c r="P61" s="585"/>
      <c r="Q61" s="585"/>
      <c r="R61" s="586"/>
      <c r="S61" s="592" t="s">
        <v>3</v>
      </c>
      <c r="T61" s="593"/>
      <c r="U61" s="593"/>
      <c r="V61" s="593"/>
      <c r="W61" s="593"/>
      <c r="X61" s="593"/>
      <c r="Y61" s="593"/>
      <c r="Z61" s="593"/>
      <c r="AA61" s="593"/>
      <c r="AB61" s="593"/>
      <c r="AC61" s="593"/>
      <c r="AD61" s="593"/>
      <c r="AE61" s="598"/>
      <c r="AF61" s="592" t="s">
        <v>2</v>
      </c>
      <c r="AG61" s="593"/>
      <c r="AH61" s="593"/>
      <c r="AI61" s="593"/>
      <c r="AJ61" s="593"/>
      <c r="AK61" s="593"/>
      <c r="AL61" s="593"/>
      <c r="AM61" s="594"/>
      <c r="AP61" s="217"/>
      <c r="AQ61" s="217"/>
      <c r="AR61" s="217"/>
      <c r="AS61" s="217"/>
      <c r="AT61" s="217"/>
      <c r="AU61" s="217"/>
      <c r="AV61"/>
      <c r="AW61"/>
    </row>
    <row r="62" spans="1:78" ht="22.5" customHeight="1" x14ac:dyDescent="0.25">
      <c r="B62" s="405" t="str">
        <f>IF(ISBLANK('KM Source change form'!$F$5),"",'KM Source change form'!$F$5)</f>
        <v/>
      </c>
      <c r="C62" s="406"/>
      <c r="D62" s="406"/>
      <c r="E62" s="406"/>
      <c r="F62" s="406"/>
      <c r="G62" s="406"/>
      <c r="H62" s="406"/>
      <c r="I62" s="406"/>
      <c r="J62" s="406"/>
      <c r="K62" s="406"/>
      <c r="L62" s="406"/>
      <c r="M62" s="406"/>
      <c r="N62" s="406"/>
      <c r="O62" s="587" t="str">
        <f>IF(ISBLANK('KM Source change form'!$F$6),"",'KM Source change form'!$F$6)</f>
        <v/>
      </c>
      <c r="P62" s="587"/>
      <c r="Q62" s="587"/>
      <c r="R62" s="587"/>
      <c r="S62" s="595" t="s">
        <v>174</v>
      </c>
      <c r="T62" s="596"/>
      <c r="U62" s="596"/>
      <c r="V62" s="596"/>
      <c r="W62" s="596"/>
      <c r="X62" s="596"/>
      <c r="Y62" s="596"/>
      <c r="Z62" s="596"/>
      <c r="AA62" s="596"/>
      <c r="AB62" s="596"/>
      <c r="AC62" s="596"/>
      <c r="AD62" s="596"/>
      <c r="AE62" s="599"/>
      <c r="AF62" s="595" t="str">
        <f>IF(ISBLANK('KM Source change form'!$AH$5),"",IF(ISBLANK('KM Source change form'!$G$42),'KM Source change form'!$AH$5,'KM Source change form'!$G$42))</f>
        <v/>
      </c>
      <c r="AG62" s="596"/>
      <c r="AH62" s="596"/>
      <c r="AI62" s="596"/>
      <c r="AJ62" s="596"/>
      <c r="AK62" s="596"/>
      <c r="AL62" s="596"/>
      <c r="AM62" s="597"/>
      <c r="AP62" s="217"/>
      <c r="AQ62" s="217"/>
      <c r="AR62" s="217"/>
      <c r="AS62" s="217"/>
      <c r="AT62" s="217"/>
      <c r="AU62" s="217"/>
      <c r="AV62"/>
      <c r="AW62"/>
    </row>
    <row r="63" spans="1:78" ht="12.75" customHeight="1" x14ac:dyDescent="0.25">
      <c r="B63" s="600" t="s">
        <v>231</v>
      </c>
      <c r="C63" s="601"/>
      <c r="D63" s="601"/>
      <c r="E63" s="601"/>
      <c r="F63" s="601"/>
      <c r="G63" s="601"/>
      <c r="H63" s="601"/>
      <c r="I63" s="601"/>
      <c r="J63" s="601"/>
      <c r="K63" s="601"/>
      <c r="L63" s="601" t="s">
        <v>235</v>
      </c>
      <c r="M63" s="601"/>
      <c r="N63" s="601"/>
      <c r="O63" s="601"/>
      <c r="P63" s="601"/>
      <c r="Q63" s="601"/>
      <c r="R63" s="601"/>
      <c r="S63" s="602" t="s">
        <v>169</v>
      </c>
      <c r="T63" s="602"/>
      <c r="U63" s="602"/>
      <c r="V63" s="602"/>
      <c r="W63" s="602"/>
      <c r="X63" s="602"/>
      <c r="Y63" s="602"/>
      <c r="Z63" s="602"/>
      <c r="AA63" s="602"/>
      <c r="AB63" s="602"/>
      <c r="AC63" s="602" t="s">
        <v>226</v>
      </c>
      <c r="AD63" s="602"/>
      <c r="AE63" s="602"/>
      <c r="AF63" s="602"/>
      <c r="AG63" s="602"/>
      <c r="AH63" s="602"/>
      <c r="AI63" s="602"/>
      <c r="AJ63" s="602"/>
      <c r="AK63" s="602"/>
      <c r="AL63" s="602"/>
      <c r="AM63" s="605"/>
      <c r="AP63" s="217"/>
      <c r="AQ63" s="217"/>
      <c r="AR63" s="217"/>
      <c r="AS63" s="217"/>
      <c r="AT63" s="217"/>
      <c r="AU63" s="217"/>
      <c r="AV63"/>
      <c r="AW63"/>
    </row>
    <row r="64" spans="1:78" ht="22.5" customHeight="1" x14ac:dyDescent="0.25">
      <c r="B64" s="588" t="str">
        <f>IF(ISBLANK($F$55),"",$F$55)</f>
        <v/>
      </c>
      <c r="C64" s="589"/>
      <c r="D64" s="589"/>
      <c r="E64" s="589"/>
      <c r="F64" s="589"/>
      <c r="G64" s="589"/>
      <c r="H64" s="589"/>
      <c r="I64" s="589"/>
      <c r="J64" s="589"/>
      <c r="K64" s="589"/>
      <c r="L64" s="590" t="str">
        <f>IF(ISBLANK($AB$55),"",$AB$55)</f>
        <v/>
      </c>
      <c r="M64" s="590"/>
      <c r="N64" s="590"/>
      <c r="O64" s="590"/>
      <c r="P64" s="590"/>
      <c r="Q64" s="590"/>
      <c r="R64" s="590"/>
      <c r="S64" s="591" t="str">
        <f>IF(ISBLANK($AJ$55),"",$AJ$55)</f>
        <v/>
      </c>
      <c r="T64" s="591"/>
      <c r="U64" s="591"/>
      <c r="V64" s="591"/>
      <c r="W64" s="591"/>
      <c r="X64" s="591"/>
      <c r="Y64" s="591"/>
      <c r="Z64" s="591"/>
      <c r="AA64" s="591"/>
      <c r="AB64" s="591"/>
      <c r="AC64" s="603" t="str">
        <f>IF(ISBLANK($F$58),"",IF(ISBLANK($P$58),$F$58,$P$58))</f>
        <v/>
      </c>
      <c r="AD64" s="603"/>
      <c r="AE64" s="603"/>
      <c r="AF64" s="603"/>
      <c r="AG64" s="603"/>
      <c r="AH64" s="603"/>
      <c r="AI64" s="603"/>
      <c r="AJ64" s="603"/>
      <c r="AK64" s="603"/>
      <c r="AL64" s="603"/>
      <c r="AM64" s="604"/>
      <c r="AP64" s="217"/>
      <c r="AQ64" s="217"/>
      <c r="AR64" s="217"/>
      <c r="AS64" s="217"/>
      <c r="AT64" s="217"/>
      <c r="AU64" s="217"/>
      <c r="AV64"/>
      <c r="AW64"/>
    </row>
    <row r="65" spans="2:49" ht="12.75" customHeight="1" x14ac:dyDescent="0.25">
      <c r="B65" s="606" t="s">
        <v>171</v>
      </c>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7"/>
      <c r="AH65" s="607"/>
      <c r="AI65" s="607"/>
      <c r="AJ65" s="607"/>
      <c r="AK65" s="607"/>
      <c r="AL65" s="607"/>
      <c r="AM65" s="608"/>
      <c r="AP65" s="217"/>
      <c r="AQ65" s="217"/>
      <c r="AR65" s="217"/>
      <c r="AS65" s="217"/>
      <c r="AT65" s="217"/>
      <c r="AU65" s="217"/>
      <c r="AV65"/>
      <c r="AW65"/>
    </row>
    <row r="66" spans="2:49" ht="12.75" customHeight="1" x14ac:dyDescent="0.25">
      <c r="B66" s="609" t="s">
        <v>181</v>
      </c>
      <c r="C66" s="616" t="s">
        <v>12</v>
      </c>
      <c r="D66" s="617" t="s">
        <v>225</v>
      </c>
      <c r="E66" s="617"/>
      <c r="F66" s="617"/>
      <c r="G66" s="617"/>
      <c r="H66" s="617"/>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8"/>
      <c r="AP66" s="217"/>
      <c r="AQ66" s="217"/>
      <c r="AR66" s="217"/>
      <c r="AS66" s="217"/>
      <c r="AT66" s="217"/>
      <c r="AU66" s="217"/>
      <c r="AV66"/>
      <c r="AW66"/>
    </row>
    <row r="67" spans="2:49" ht="180" customHeight="1" x14ac:dyDescent="0.25">
      <c r="B67" s="610"/>
      <c r="C67" s="440"/>
      <c r="D67" s="619"/>
      <c r="E67" s="619"/>
      <c r="F67" s="619"/>
      <c r="G67" s="619"/>
      <c r="H67" s="619"/>
      <c r="I67" s="619"/>
      <c r="J67" s="619"/>
      <c r="K67" s="619"/>
      <c r="L67" s="619"/>
      <c r="M67" s="619"/>
      <c r="N67" s="619"/>
      <c r="O67" s="619"/>
      <c r="P67" s="619"/>
      <c r="Q67" s="619"/>
      <c r="R67" s="619"/>
      <c r="S67" s="619"/>
      <c r="T67" s="619"/>
      <c r="U67" s="619"/>
      <c r="V67" s="619"/>
      <c r="W67" s="619"/>
      <c r="X67" s="619"/>
      <c r="Y67" s="619"/>
      <c r="Z67" s="619"/>
      <c r="AA67" s="619"/>
      <c r="AB67" s="619"/>
      <c r="AC67" s="619"/>
      <c r="AD67" s="619"/>
      <c r="AE67" s="619"/>
      <c r="AF67" s="619"/>
      <c r="AG67" s="619"/>
      <c r="AH67" s="619"/>
      <c r="AI67" s="619"/>
      <c r="AJ67" s="619"/>
      <c r="AK67" s="619"/>
      <c r="AL67" s="619"/>
      <c r="AM67" s="620"/>
      <c r="AP67" s="217"/>
      <c r="AQ67" s="217"/>
      <c r="AR67" s="217"/>
      <c r="AS67" s="217"/>
      <c r="AT67" s="217"/>
      <c r="AU67" s="217"/>
      <c r="AV67"/>
      <c r="AW67"/>
    </row>
    <row r="68" spans="2:49" ht="18" customHeight="1" x14ac:dyDescent="0.25">
      <c r="B68" s="610"/>
      <c r="C68" s="440"/>
      <c r="D68" s="422" t="s">
        <v>11</v>
      </c>
      <c r="E68" s="422"/>
      <c r="F68" s="422"/>
      <c r="G68" s="423"/>
      <c r="H68" s="424" t="s">
        <v>10</v>
      </c>
      <c r="I68" s="424"/>
      <c r="J68" s="424"/>
      <c r="K68" s="424"/>
      <c r="L68" s="424"/>
      <c r="M68" s="424"/>
      <c r="N68" s="425" t="s">
        <v>9</v>
      </c>
      <c r="O68" s="425"/>
      <c r="P68" s="425"/>
      <c r="Q68" s="419" t="s">
        <v>8</v>
      </c>
      <c r="R68" s="419"/>
      <c r="S68" s="419"/>
      <c r="T68" s="419"/>
      <c r="U68" s="419"/>
      <c r="V68" s="419"/>
      <c r="W68" s="419"/>
      <c r="X68" s="419"/>
      <c r="Y68" s="419"/>
      <c r="Z68" s="419"/>
      <c r="AA68" s="426" t="s">
        <v>7</v>
      </c>
      <c r="AB68" s="426"/>
      <c r="AC68" s="426"/>
      <c r="AD68" s="419" t="s">
        <v>6</v>
      </c>
      <c r="AE68" s="419"/>
      <c r="AF68" s="419"/>
      <c r="AG68" s="419"/>
      <c r="AH68" s="419"/>
      <c r="AI68" s="419"/>
      <c r="AJ68" s="419"/>
      <c r="AK68" s="419"/>
      <c r="AL68" s="419"/>
      <c r="AM68" s="429"/>
      <c r="AP68" s="217"/>
      <c r="AQ68" s="217"/>
      <c r="AR68" s="217"/>
      <c r="AS68" s="217"/>
      <c r="AT68" s="217"/>
      <c r="AU68" s="217"/>
      <c r="AV68"/>
      <c r="AW68"/>
    </row>
    <row r="69" spans="2:49" ht="27.75" customHeight="1" x14ac:dyDescent="0.25">
      <c r="B69" s="610"/>
      <c r="C69" s="440"/>
      <c r="D69" s="612" t="s">
        <v>227</v>
      </c>
      <c r="E69" s="612"/>
      <c r="F69" s="612"/>
      <c r="G69" s="613"/>
      <c r="H69" s="678"/>
      <c r="I69" s="679"/>
      <c r="J69" s="679"/>
      <c r="K69" s="679"/>
      <c r="L69" s="679"/>
      <c r="M69" s="679"/>
      <c r="N69" s="667"/>
      <c r="O69" s="668"/>
      <c r="P69" s="669"/>
      <c r="Q69" s="667"/>
      <c r="R69" s="668"/>
      <c r="S69" s="668"/>
      <c r="T69" s="668"/>
      <c r="U69" s="668"/>
      <c r="V69" s="668"/>
      <c r="W69" s="668"/>
      <c r="X69" s="668"/>
      <c r="Y69" s="668"/>
      <c r="Z69" s="669"/>
      <c r="AA69" s="670"/>
      <c r="AB69" s="671"/>
      <c r="AC69" s="672"/>
      <c r="AD69" s="673"/>
      <c r="AE69" s="674"/>
      <c r="AF69" s="674"/>
      <c r="AG69" s="674"/>
      <c r="AH69" s="674"/>
      <c r="AI69" s="674"/>
      <c r="AJ69" s="674"/>
      <c r="AK69" s="674"/>
      <c r="AL69" s="674"/>
      <c r="AM69" s="675"/>
      <c r="AO69" s="230" t="s">
        <v>20</v>
      </c>
      <c r="AP69" s="217"/>
      <c r="AQ69" s="217"/>
      <c r="AR69" s="217"/>
      <c r="AS69" s="217"/>
      <c r="AT69" s="217"/>
      <c r="AU69" s="217"/>
      <c r="AV69"/>
      <c r="AW69"/>
    </row>
    <row r="70" spans="2:49" ht="27.75" customHeight="1" x14ac:dyDescent="0.25">
      <c r="B70" s="610"/>
      <c r="C70" s="440"/>
      <c r="D70" s="676" t="s">
        <v>5</v>
      </c>
      <c r="E70" s="676"/>
      <c r="F70" s="676"/>
      <c r="G70" s="677"/>
      <c r="H70" s="399"/>
      <c r="I70" s="399"/>
      <c r="J70" s="399"/>
      <c r="K70" s="399"/>
      <c r="L70" s="399"/>
      <c r="M70" s="399"/>
      <c r="N70" s="399"/>
      <c r="O70" s="399"/>
      <c r="P70" s="399"/>
      <c r="Q70" s="436"/>
      <c r="R70" s="436"/>
      <c r="S70" s="436"/>
      <c r="T70" s="436"/>
      <c r="U70" s="436"/>
      <c r="V70" s="436"/>
      <c r="W70" s="436"/>
      <c r="X70" s="436"/>
      <c r="Y70" s="436"/>
      <c r="Z70" s="436"/>
      <c r="AA70" s="399"/>
      <c r="AB70" s="399"/>
      <c r="AC70" s="399"/>
      <c r="AD70" s="436"/>
      <c r="AE70" s="436"/>
      <c r="AF70" s="436"/>
      <c r="AG70" s="436"/>
      <c r="AH70" s="436"/>
      <c r="AI70" s="436"/>
      <c r="AJ70" s="436"/>
      <c r="AK70" s="436"/>
      <c r="AL70" s="436"/>
      <c r="AM70" s="512"/>
      <c r="AO70" s="230" t="s">
        <v>19</v>
      </c>
      <c r="AP70" s="217"/>
      <c r="AQ70" s="217"/>
      <c r="AR70" s="217"/>
      <c r="AS70" s="217"/>
      <c r="AT70" s="217"/>
      <c r="AU70" s="217"/>
      <c r="AV70"/>
      <c r="AW70"/>
    </row>
    <row r="71" spans="2:49" ht="27.75" customHeight="1" x14ac:dyDescent="0.25">
      <c r="B71" s="611"/>
      <c r="C71" s="441"/>
      <c r="D71" s="614" t="s">
        <v>226</v>
      </c>
      <c r="E71" s="614"/>
      <c r="F71" s="614"/>
      <c r="G71" s="615"/>
      <c r="H71" s="666"/>
      <c r="I71" s="666"/>
      <c r="J71" s="666"/>
      <c r="K71" s="666"/>
      <c r="L71" s="666"/>
      <c r="M71" s="666"/>
      <c r="N71" s="665"/>
      <c r="O71" s="665"/>
      <c r="P71" s="665"/>
      <c r="Q71" s="665"/>
      <c r="R71" s="665"/>
      <c r="S71" s="665"/>
      <c r="T71" s="665"/>
      <c r="U71" s="665"/>
      <c r="V71" s="665"/>
      <c r="W71" s="665"/>
      <c r="X71" s="665"/>
      <c r="Y71" s="665"/>
      <c r="Z71" s="665"/>
      <c r="AA71" s="662"/>
      <c r="AB71" s="662"/>
      <c r="AC71" s="662"/>
      <c r="AD71" s="663"/>
      <c r="AE71" s="663"/>
      <c r="AF71" s="663"/>
      <c r="AG71" s="663"/>
      <c r="AH71" s="663"/>
      <c r="AI71" s="663"/>
      <c r="AJ71" s="663"/>
      <c r="AK71" s="663"/>
      <c r="AL71" s="663"/>
      <c r="AM71" s="664"/>
      <c r="AP71" s="217"/>
      <c r="AQ71" s="217"/>
      <c r="AR71" s="217"/>
      <c r="AS71" s="217"/>
      <c r="AT71" s="217"/>
      <c r="AU71" s="217"/>
      <c r="AV71"/>
      <c r="AW71"/>
    </row>
    <row r="72" spans="2:49" ht="12.75" customHeight="1" x14ac:dyDescent="0.25">
      <c r="B72" s="681" t="s">
        <v>182</v>
      </c>
      <c r="C72" s="439" t="s">
        <v>13</v>
      </c>
      <c r="D72" s="442" t="s">
        <v>186</v>
      </c>
      <c r="E72" s="442"/>
      <c r="F72" s="442"/>
      <c r="G72" s="442"/>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3"/>
      <c r="AP72" s="217"/>
      <c r="AQ72" s="217"/>
      <c r="AR72" s="217"/>
      <c r="AS72" s="217"/>
      <c r="AT72" s="217"/>
      <c r="AU72" s="217"/>
      <c r="AV72"/>
      <c r="AW72"/>
    </row>
    <row r="73" spans="2:49" ht="200.15" customHeight="1" x14ac:dyDescent="0.25">
      <c r="B73" s="610"/>
      <c r="C73" s="440"/>
      <c r="D73" s="444"/>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5"/>
      <c r="AP73" s="217"/>
      <c r="AQ73" s="217"/>
      <c r="AR73" s="217"/>
      <c r="AS73" s="217"/>
      <c r="AT73" s="217"/>
      <c r="AU73" s="217"/>
      <c r="AV73"/>
      <c r="AW73"/>
    </row>
    <row r="74" spans="2:49" ht="18" customHeight="1" x14ac:dyDescent="0.25">
      <c r="B74" s="610"/>
      <c r="C74" s="440"/>
      <c r="D74" s="446" t="s">
        <v>226</v>
      </c>
      <c r="E74" s="446"/>
      <c r="F74" s="446"/>
      <c r="G74" s="447"/>
      <c r="H74" s="450" t="s">
        <v>10</v>
      </c>
      <c r="I74" s="450"/>
      <c r="J74" s="450"/>
      <c r="K74" s="450"/>
      <c r="L74" s="450"/>
      <c r="M74" s="450"/>
      <c r="N74" s="450" t="s">
        <v>8</v>
      </c>
      <c r="O74" s="450"/>
      <c r="P74" s="450"/>
      <c r="Q74" s="450"/>
      <c r="R74" s="450"/>
      <c r="S74" s="450"/>
      <c r="T74" s="275"/>
      <c r="U74" s="275"/>
      <c r="V74" s="275"/>
      <c r="W74" s="275"/>
      <c r="X74" s="450" t="s">
        <v>7</v>
      </c>
      <c r="Y74" s="450"/>
      <c r="Z74" s="450"/>
      <c r="AA74" s="453" t="s">
        <v>6</v>
      </c>
      <c r="AB74" s="453"/>
      <c r="AC74" s="453"/>
      <c r="AD74" s="453"/>
      <c r="AE74" s="453"/>
      <c r="AF74" s="453"/>
      <c r="AG74" s="453"/>
      <c r="AH74" s="453"/>
      <c r="AI74" s="453"/>
      <c r="AJ74" s="453"/>
      <c r="AK74" s="453"/>
      <c r="AL74" s="453"/>
      <c r="AM74" s="454"/>
      <c r="AP74" s="217"/>
      <c r="AQ74" s="217"/>
      <c r="AR74" s="217"/>
      <c r="AS74" s="217"/>
      <c r="AT74" s="217"/>
      <c r="AU74" s="217"/>
      <c r="AV74"/>
      <c r="AW74"/>
    </row>
    <row r="75" spans="2:49" ht="27.75" customHeight="1" x14ac:dyDescent="0.25">
      <c r="B75" s="610"/>
      <c r="C75" s="441"/>
      <c r="D75" s="448"/>
      <c r="E75" s="448"/>
      <c r="F75" s="448"/>
      <c r="G75" s="449"/>
      <c r="H75" s="455"/>
      <c r="I75" s="455"/>
      <c r="J75" s="455"/>
      <c r="K75" s="455"/>
      <c r="L75" s="455"/>
      <c r="M75" s="455"/>
      <c r="N75" s="455"/>
      <c r="O75" s="455"/>
      <c r="P75" s="455"/>
      <c r="Q75" s="455"/>
      <c r="R75" s="455"/>
      <c r="S75" s="455"/>
      <c r="T75" s="276"/>
      <c r="U75" s="276"/>
      <c r="V75" s="276"/>
      <c r="W75" s="276"/>
      <c r="X75" s="456"/>
      <c r="Y75" s="456"/>
      <c r="Z75" s="456"/>
      <c r="AA75" s="696"/>
      <c r="AB75" s="697"/>
      <c r="AC75" s="697"/>
      <c r="AD75" s="697"/>
      <c r="AE75" s="697"/>
      <c r="AF75" s="697"/>
      <c r="AG75" s="697"/>
      <c r="AH75" s="697"/>
      <c r="AI75" s="697"/>
      <c r="AJ75" s="697"/>
      <c r="AK75" s="697"/>
      <c r="AL75" s="697"/>
      <c r="AM75" s="698"/>
      <c r="AO75" s="218"/>
      <c r="AP75" s="217"/>
      <c r="AQ75" s="217"/>
      <c r="AR75" s="217"/>
      <c r="AS75" s="217"/>
      <c r="AT75" s="217"/>
      <c r="AU75" s="217"/>
      <c r="AV75"/>
      <c r="AW75"/>
    </row>
    <row r="76" spans="2:49" ht="18" customHeight="1" x14ac:dyDescent="0.25">
      <c r="B76" s="610"/>
      <c r="C76" s="439" t="s">
        <v>12</v>
      </c>
      <c r="D76" s="422" t="s">
        <v>11</v>
      </c>
      <c r="E76" s="422"/>
      <c r="F76" s="422"/>
      <c r="G76" s="423"/>
      <c r="H76" s="424" t="s">
        <v>10</v>
      </c>
      <c r="I76" s="424"/>
      <c r="J76" s="424"/>
      <c r="K76" s="424"/>
      <c r="L76" s="424"/>
      <c r="M76" s="424"/>
      <c r="N76" s="425" t="s">
        <v>9</v>
      </c>
      <c r="O76" s="425"/>
      <c r="P76" s="425"/>
      <c r="Q76" s="419" t="s">
        <v>8</v>
      </c>
      <c r="R76" s="419"/>
      <c r="S76" s="419"/>
      <c r="T76" s="419"/>
      <c r="U76" s="419"/>
      <c r="V76" s="419"/>
      <c r="W76" s="419"/>
      <c r="X76" s="419"/>
      <c r="Y76" s="419"/>
      <c r="Z76" s="419"/>
      <c r="AA76" s="426" t="s">
        <v>7</v>
      </c>
      <c r="AB76" s="426"/>
      <c r="AC76" s="426"/>
      <c r="AD76" s="419" t="s">
        <v>6</v>
      </c>
      <c r="AE76" s="419"/>
      <c r="AF76" s="419"/>
      <c r="AG76" s="419"/>
      <c r="AH76" s="419"/>
      <c r="AI76" s="419"/>
      <c r="AJ76" s="419"/>
      <c r="AK76" s="419"/>
      <c r="AL76" s="419"/>
      <c r="AM76" s="429"/>
      <c r="AP76" s="217"/>
      <c r="AQ76" s="217"/>
      <c r="AR76" s="217"/>
      <c r="AS76" s="217"/>
      <c r="AT76" s="217"/>
      <c r="AU76" s="217"/>
      <c r="AV76"/>
      <c r="AW76"/>
    </row>
    <row r="77" spans="2:49" ht="27.75" customHeight="1" x14ac:dyDescent="0.25">
      <c r="B77" s="610"/>
      <c r="C77" s="440"/>
      <c r="D77" s="612" t="s">
        <v>227</v>
      </c>
      <c r="E77" s="612"/>
      <c r="F77" s="612"/>
      <c r="G77" s="613"/>
      <c r="H77" s="678"/>
      <c r="I77" s="679"/>
      <c r="J77" s="679"/>
      <c r="K77" s="679"/>
      <c r="L77" s="679"/>
      <c r="M77" s="679"/>
      <c r="N77" s="667"/>
      <c r="O77" s="668"/>
      <c r="P77" s="669"/>
      <c r="Q77" s="667"/>
      <c r="R77" s="668"/>
      <c r="S77" s="668"/>
      <c r="T77" s="668"/>
      <c r="U77" s="668"/>
      <c r="V77" s="668"/>
      <c r="W77" s="668"/>
      <c r="X77" s="668"/>
      <c r="Y77" s="668"/>
      <c r="Z77" s="669"/>
      <c r="AA77" s="670"/>
      <c r="AB77" s="671"/>
      <c r="AC77" s="672"/>
      <c r="AD77" s="673"/>
      <c r="AE77" s="674"/>
      <c r="AF77" s="674"/>
      <c r="AG77" s="674"/>
      <c r="AH77" s="674"/>
      <c r="AI77" s="674"/>
      <c r="AJ77" s="674"/>
      <c r="AK77" s="674"/>
      <c r="AL77" s="674"/>
      <c r="AM77" s="675"/>
      <c r="AP77" s="217"/>
      <c r="AQ77" s="217"/>
      <c r="AR77" s="217"/>
      <c r="AS77" s="217"/>
      <c r="AT77" s="217"/>
      <c r="AU77" s="217"/>
      <c r="AV77"/>
      <c r="AW77"/>
    </row>
    <row r="78" spans="2:49" ht="27.75" customHeight="1" x14ac:dyDescent="0.25">
      <c r="B78" s="610"/>
      <c r="C78" s="440"/>
      <c r="D78" s="676" t="s">
        <v>5</v>
      </c>
      <c r="E78" s="676"/>
      <c r="F78" s="676"/>
      <c r="G78" s="677"/>
      <c r="H78" s="399"/>
      <c r="I78" s="399"/>
      <c r="J78" s="399"/>
      <c r="K78" s="399"/>
      <c r="L78" s="399"/>
      <c r="M78" s="399"/>
      <c r="N78" s="399"/>
      <c r="O78" s="399"/>
      <c r="P78" s="399"/>
      <c r="Q78" s="436"/>
      <c r="R78" s="436"/>
      <c r="S78" s="436"/>
      <c r="T78" s="436"/>
      <c r="U78" s="436"/>
      <c r="V78" s="436"/>
      <c r="W78" s="436"/>
      <c r="X78" s="436"/>
      <c r="Y78" s="436"/>
      <c r="Z78" s="436"/>
      <c r="AA78" s="399"/>
      <c r="AB78" s="399"/>
      <c r="AC78" s="399"/>
      <c r="AD78" s="436"/>
      <c r="AE78" s="436"/>
      <c r="AF78" s="436"/>
      <c r="AG78" s="436"/>
      <c r="AH78" s="436"/>
      <c r="AI78" s="436"/>
      <c r="AJ78" s="436"/>
      <c r="AK78" s="436"/>
      <c r="AL78" s="436"/>
      <c r="AM78" s="512"/>
      <c r="AP78" s="217"/>
      <c r="AQ78" s="217"/>
      <c r="AR78" s="217"/>
      <c r="AS78" s="217"/>
      <c r="AT78" s="217"/>
      <c r="AU78" s="217"/>
      <c r="AV78"/>
      <c r="AW78"/>
    </row>
    <row r="79" spans="2:49" ht="27.75" customHeight="1" x14ac:dyDescent="0.25">
      <c r="B79" s="610"/>
      <c r="C79" s="440"/>
      <c r="D79" s="614" t="s">
        <v>226</v>
      </c>
      <c r="E79" s="614"/>
      <c r="F79" s="614"/>
      <c r="G79" s="615"/>
      <c r="H79" s="666"/>
      <c r="I79" s="666"/>
      <c r="J79" s="666"/>
      <c r="K79" s="666"/>
      <c r="L79" s="666"/>
      <c r="M79" s="666"/>
      <c r="N79" s="665"/>
      <c r="O79" s="665"/>
      <c r="P79" s="665"/>
      <c r="Q79" s="665"/>
      <c r="R79" s="665"/>
      <c r="S79" s="665"/>
      <c r="T79" s="665"/>
      <c r="U79" s="665"/>
      <c r="V79" s="665"/>
      <c r="W79" s="665"/>
      <c r="X79" s="665"/>
      <c r="Y79" s="665"/>
      <c r="Z79" s="665"/>
      <c r="AA79" s="662"/>
      <c r="AB79" s="662"/>
      <c r="AC79" s="662"/>
      <c r="AD79" s="663"/>
      <c r="AE79" s="663"/>
      <c r="AF79" s="663"/>
      <c r="AG79" s="663"/>
      <c r="AH79" s="663"/>
      <c r="AI79" s="663"/>
      <c r="AJ79" s="663"/>
      <c r="AK79" s="663"/>
      <c r="AL79" s="663"/>
      <c r="AM79" s="664"/>
      <c r="AP79" s="217"/>
      <c r="AQ79" s="217"/>
      <c r="AR79" s="217"/>
      <c r="AS79" s="217"/>
      <c r="AT79" s="217"/>
      <c r="AU79" s="217"/>
      <c r="AV79"/>
      <c r="AW79"/>
    </row>
    <row r="80" spans="2:49" ht="18" customHeight="1" x14ac:dyDescent="0.25">
      <c r="B80" s="610"/>
      <c r="C80" s="440"/>
      <c r="D80" s="690" t="s">
        <v>18</v>
      </c>
      <c r="E80" s="690"/>
      <c r="F80" s="690"/>
      <c r="G80" s="691"/>
      <c r="H80" s="692" t="s">
        <v>17</v>
      </c>
      <c r="I80" s="693"/>
      <c r="J80" s="693"/>
      <c r="K80" s="693"/>
      <c r="L80" s="693"/>
      <c r="M80" s="693"/>
      <c r="N80" s="693"/>
      <c r="O80" s="693"/>
      <c r="P80" s="693"/>
      <c r="Q80" s="693"/>
      <c r="R80" s="693"/>
      <c r="S80" s="693"/>
      <c r="T80" s="693"/>
      <c r="U80" s="693"/>
      <c r="V80" s="693"/>
      <c r="W80" s="693"/>
      <c r="X80" s="693"/>
      <c r="Y80" s="693"/>
      <c r="Z80" s="693"/>
      <c r="AA80" s="693"/>
      <c r="AB80" s="694"/>
      <c r="AC80" s="695" t="s">
        <v>16</v>
      </c>
      <c r="AD80" s="695"/>
      <c r="AE80" s="695"/>
      <c r="AF80" s="695" t="s">
        <v>15</v>
      </c>
      <c r="AG80" s="695"/>
      <c r="AH80" s="695"/>
      <c r="AI80" s="688" t="s">
        <v>14</v>
      </c>
      <c r="AJ80" s="688"/>
      <c r="AK80" s="688"/>
      <c r="AL80" s="688"/>
      <c r="AM80" s="689"/>
      <c r="AP80" s="217"/>
      <c r="AQ80" s="217"/>
      <c r="AR80" s="217"/>
      <c r="AS80" s="217"/>
      <c r="AT80" s="217"/>
      <c r="AU80" s="217"/>
      <c r="AV80"/>
      <c r="AW80"/>
    </row>
    <row r="81" spans="2:49" ht="28.5" customHeight="1" x14ac:dyDescent="0.25">
      <c r="B81" s="610"/>
      <c r="C81" s="440"/>
      <c r="D81" s="458">
        <v>1</v>
      </c>
      <c r="E81" s="458"/>
      <c r="F81" s="458"/>
      <c r="G81" s="459"/>
      <c r="H81" s="460"/>
      <c r="I81" s="461"/>
      <c r="J81" s="461"/>
      <c r="K81" s="461"/>
      <c r="L81" s="461"/>
      <c r="M81" s="461"/>
      <c r="N81" s="461"/>
      <c r="O81" s="461"/>
      <c r="P81" s="461"/>
      <c r="Q81" s="461"/>
      <c r="R81" s="461"/>
      <c r="S81" s="461"/>
      <c r="T81" s="461"/>
      <c r="U81" s="461"/>
      <c r="V81" s="461"/>
      <c r="W81" s="461"/>
      <c r="X81" s="461"/>
      <c r="Y81" s="461"/>
      <c r="Z81" s="461"/>
      <c r="AA81" s="461"/>
      <c r="AB81" s="462"/>
      <c r="AC81" s="430"/>
      <c r="AD81" s="431"/>
      <c r="AE81" s="432"/>
      <c r="AF81" s="433"/>
      <c r="AG81" s="434"/>
      <c r="AH81" s="435"/>
      <c r="AI81" s="433"/>
      <c r="AJ81" s="434"/>
      <c r="AK81" s="434"/>
      <c r="AL81" s="434"/>
      <c r="AM81" s="457"/>
      <c r="AP81" s="217"/>
      <c r="AQ81" s="217"/>
      <c r="AR81" s="217"/>
      <c r="AS81" s="217"/>
      <c r="AT81" s="217"/>
      <c r="AU81" s="217"/>
      <c r="AV81"/>
      <c r="AW81"/>
    </row>
    <row r="82" spans="2:49" ht="28.5" customHeight="1" x14ac:dyDescent="0.25">
      <c r="B82" s="610"/>
      <c r="C82" s="440"/>
      <c r="D82" s="458">
        <v>2</v>
      </c>
      <c r="E82" s="458"/>
      <c r="F82" s="458"/>
      <c r="G82" s="459"/>
      <c r="H82" s="460"/>
      <c r="I82" s="461"/>
      <c r="J82" s="461"/>
      <c r="K82" s="461"/>
      <c r="L82" s="461"/>
      <c r="M82" s="461"/>
      <c r="N82" s="461"/>
      <c r="O82" s="461"/>
      <c r="P82" s="461"/>
      <c r="Q82" s="461"/>
      <c r="R82" s="461"/>
      <c r="S82" s="461"/>
      <c r="T82" s="461"/>
      <c r="U82" s="461"/>
      <c r="V82" s="461"/>
      <c r="W82" s="461"/>
      <c r="X82" s="461"/>
      <c r="Y82" s="461"/>
      <c r="Z82" s="461"/>
      <c r="AA82" s="461"/>
      <c r="AB82" s="462"/>
      <c r="AC82" s="430"/>
      <c r="AD82" s="431"/>
      <c r="AE82" s="432"/>
      <c r="AF82" s="433"/>
      <c r="AG82" s="434"/>
      <c r="AH82" s="435"/>
      <c r="AI82" s="433"/>
      <c r="AJ82" s="434"/>
      <c r="AK82" s="434"/>
      <c r="AL82" s="434"/>
      <c r="AM82" s="457"/>
      <c r="AP82" s="217"/>
      <c r="AQ82" s="217"/>
      <c r="AR82" s="217"/>
      <c r="AS82" s="217"/>
      <c r="AT82" s="217"/>
      <c r="AU82" s="217"/>
      <c r="AV82"/>
      <c r="AW82"/>
    </row>
    <row r="83" spans="2:49" ht="28.5" customHeight="1" x14ac:dyDescent="0.25">
      <c r="B83" s="610"/>
      <c r="C83" s="440"/>
      <c r="D83" s="458">
        <v>3</v>
      </c>
      <c r="E83" s="458"/>
      <c r="F83" s="458"/>
      <c r="G83" s="459"/>
      <c r="H83" s="460"/>
      <c r="I83" s="461"/>
      <c r="J83" s="461"/>
      <c r="K83" s="461"/>
      <c r="L83" s="461"/>
      <c r="M83" s="461"/>
      <c r="N83" s="461"/>
      <c r="O83" s="461"/>
      <c r="P83" s="461"/>
      <c r="Q83" s="461"/>
      <c r="R83" s="461"/>
      <c r="S83" s="461"/>
      <c r="T83" s="461"/>
      <c r="U83" s="461"/>
      <c r="V83" s="461"/>
      <c r="W83" s="461"/>
      <c r="X83" s="461"/>
      <c r="Y83" s="461"/>
      <c r="Z83" s="461"/>
      <c r="AA83" s="461"/>
      <c r="AB83" s="462"/>
      <c r="AC83" s="430"/>
      <c r="AD83" s="431"/>
      <c r="AE83" s="432"/>
      <c r="AF83" s="433"/>
      <c r="AG83" s="434"/>
      <c r="AH83" s="435"/>
      <c r="AI83" s="433"/>
      <c r="AJ83" s="434"/>
      <c r="AK83" s="434"/>
      <c r="AL83" s="434"/>
      <c r="AM83" s="457"/>
      <c r="AP83" s="217"/>
      <c r="AQ83" s="217"/>
      <c r="AR83" s="217"/>
      <c r="AS83" s="217"/>
      <c r="AT83" s="217"/>
      <c r="AU83" s="217"/>
      <c r="AV83"/>
      <c r="AW83"/>
    </row>
    <row r="84" spans="2:49" ht="28.5" customHeight="1" x14ac:dyDescent="0.25">
      <c r="B84" s="610"/>
      <c r="C84" s="440"/>
      <c r="D84" s="458">
        <v>4</v>
      </c>
      <c r="E84" s="458"/>
      <c r="F84" s="458"/>
      <c r="G84" s="459"/>
      <c r="H84" s="460"/>
      <c r="I84" s="461"/>
      <c r="J84" s="461"/>
      <c r="K84" s="461"/>
      <c r="L84" s="461"/>
      <c r="M84" s="461"/>
      <c r="N84" s="461"/>
      <c r="O84" s="461"/>
      <c r="P84" s="461"/>
      <c r="Q84" s="461"/>
      <c r="R84" s="461"/>
      <c r="S84" s="461"/>
      <c r="T84" s="461"/>
      <c r="U84" s="461"/>
      <c r="V84" s="461"/>
      <c r="W84" s="461"/>
      <c r="X84" s="461"/>
      <c r="Y84" s="461"/>
      <c r="Z84" s="461"/>
      <c r="AA84" s="461"/>
      <c r="AB84" s="462"/>
      <c r="AC84" s="430"/>
      <c r="AD84" s="431"/>
      <c r="AE84" s="432"/>
      <c r="AF84" s="433"/>
      <c r="AG84" s="434"/>
      <c r="AH84" s="435"/>
      <c r="AI84" s="433"/>
      <c r="AJ84" s="434"/>
      <c r="AK84" s="434"/>
      <c r="AL84" s="434"/>
      <c r="AM84" s="457"/>
      <c r="AP84" s="217"/>
      <c r="AQ84" s="217"/>
      <c r="AR84" s="217"/>
      <c r="AS84" s="217"/>
      <c r="AT84" s="217"/>
      <c r="AU84" s="217"/>
      <c r="AV84"/>
      <c r="AW84"/>
    </row>
    <row r="85" spans="2:49" ht="28.5" customHeight="1" x14ac:dyDescent="0.25">
      <c r="B85" s="611"/>
      <c r="C85" s="441"/>
      <c r="D85" s="705">
        <v>5</v>
      </c>
      <c r="E85" s="705"/>
      <c r="F85" s="705"/>
      <c r="G85" s="706"/>
      <c r="H85" s="707"/>
      <c r="I85" s="708"/>
      <c r="J85" s="708"/>
      <c r="K85" s="708"/>
      <c r="L85" s="708"/>
      <c r="M85" s="708"/>
      <c r="N85" s="708"/>
      <c r="O85" s="708"/>
      <c r="P85" s="708"/>
      <c r="Q85" s="708"/>
      <c r="R85" s="708"/>
      <c r="S85" s="708"/>
      <c r="T85" s="708"/>
      <c r="U85" s="708"/>
      <c r="V85" s="708"/>
      <c r="W85" s="708"/>
      <c r="X85" s="708"/>
      <c r="Y85" s="708"/>
      <c r="Z85" s="708"/>
      <c r="AA85" s="708"/>
      <c r="AB85" s="709"/>
      <c r="AC85" s="710"/>
      <c r="AD85" s="711"/>
      <c r="AE85" s="712"/>
      <c r="AF85" s="713"/>
      <c r="AG85" s="714"/>
      <c r="AH85" s="715"/>
      <c r="AI85" s="713"/>
      <c r="AJ85" s="714"/>
      <c r="AK85" s="714"/>
      <c r="AL85" s="714"/>
      <c r="AM85" s="716"/>
      <c r="AP85" s="217"/>
      <c r="AQ85" s="217"/>
      <c r="AR85" s="217"/>
      <c r="AS85" s="217"/>
      <c r="AT85" s="217"/>
      <c r="AU85" s="217"/>
      <c r="AV85"/>
      <c r="AW85"/>
    </row>
    <row r="86" spans="2:49" ht="6" customHeight="1" x14ac:dyDescent="0.25">
      <c r="B86" s="682"/>
      <c r="C86" s="682"/>
      <c r="D86" s="682"/>
      <c r="E86" s="682"/>
      <c r="F86" s="682"/>
      <c r="G86" s="682"/>
      <c r="H86" s="682"/>
      <c r="I86" s="682"/>
      <c r="J86" s="682"/>
      <c r="K86" s="682"/>
      <c r="L86" s="682"/>
      <c r="M86" s="682"/>
      <c r="N86" s="682"/>
      <c r="O86" s="682"/>
      <c r="P86" s="682"/>
      <c r="Q86" s="682"/>
      <c r="R86" s="682"/>
      <c r="S86" s="682"/>
      <c r="T86" s="682"/>
      <c r="U86" s="682"/>
      <c r="V86" s="682"/>
      <c r="W86" s="682"/>
      <c r="X86" s="682"/>
      <c r="Y86" s="682"/>
      <c r="Z86" s="682"/>
      <c r="AA86" s="682"/>
      <c r="AB86" s="682"/>
      <c r="AC86" s="682"/>
      <c r="AD86" s="682"/>
      <c r="AE86" s="682"/>
      <c r="AF86" s="682"/>
      <c r="AG86" s="682"/>
      <c r="AH86" s="682"/>
      <c r="AI86" s="682"/>
      <c r="AJ86" s="682"/>
      <c r="AK86" s="682"/>
      <c r="AL86" s="682"/>
      <c r="AM86" s="682"/>
      <c r="AN86"/>
      <c r="AO86" s="217"/>
      <c r="AP86" s="217"/>
      <c r="AQ86" s="217"/>
      <c r="AR86" s="217"/>
      <c r="AS86" s="217"/>
      <c r="AT86" s="217"/>
      <c r="AU86" s="217"/>
      <c r="AV86"/>
      <c r="AW86"/>
    </row>
    <row r="87" spans="2:49" ht="18" customHeight="1" x14ac:dyDescent="0.25">
      <c r="B87" s="451" t="s">
        <v>21</v>
      </c>
      <c r="C87" s="451"/>
      <c r="D87" s="451"/>
      <c r="E87" s="451"/>
      <c r="F87" s="451"/>
      <c r="G87" s="451"/>
      <c r="H87" s="451"/>
      <c r="I87" s="451"/>
      <c r="J87" s="451"/>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274"/>
      <c r="AJ87" s="274"/>
      <c r="AK87" s="274"/>
      <c r="AL87" s="452" t="s">
        <v>180</v>
      </c>
      <c r="AM87" s="452"/>
      <c r="AP87" s="217"/>
      <c r="AQ87" s="217"/>
      <c r="AR87" s="217"/>
      <c r="AS87" s="217"/>
      <c r="AT87" s="217"/>
      <c r="AU87" s="217"/>
      <c r="AV87"/>
      <c r="AW87"/>
    </row>
    <row r="88" spans="2:49" ht="12.75" customHeight="1" x14ac:dyDescent="0.25">
      <c r="B88" s="582" t="s">
        <v>308</v>
      </c>
      <c r="C88" s="583"/>
      <c r="D88" s="583"/>
      <c r="E88" s="583"/>
      <c r="F88" s="583"/>
      <c r="G88" s="583"/>
      <c r="H88" s="583"/>
      <c r="I88" s="583"/>
      <c r="J88" s="583"/>
      <c r="K88" s="583"/>
      <c r="L88" s="583"/>
      <c r="M88" s="583"/>
      <c r="N88" s="583"/>
      <c r="O88" s="584" t="s">
        <v>1</v>
      </c>
      <c r="P88" s="585"/>
      <c r="Q88" s="585"/>
      <c r="R88" s="586"/>
      <c r="S88" s="592" t="s">
        <v>3</v>
      </c>
      <c r="T88" s="593"/>
      <c r="U88" s="593"/>
      <c r="V88" s="593"/>
      <c r="W88" s="593"/>
      <c r="X88" s="593"/>
      <c r="Y88" s="593"/>
      <c r="Z88" s="593"/>
      <c r="AA88" s="593"/>
      <c r="AB88" s="593"/>
      <c r="AC88" s="593"/>
      <c r="AD88" s="593"/>
      <c r="AE88" s="598"/>
      <c r="AF88" s="592" t="s">
        <v>2</v>
      </c>
      <c r="AG88" s="593"/>
      <c r="AH88" s="593"/>
      <c r="AI88" s="593"/>
      <c r="AJ88" s="593"/>
      <c r="AK88" s="593"/>
      <c r="AL88" s="593"/>
      <c r="AM88" s="594"/>
      <c r="AP88" s="217"/>
      <c r="AQ88" s="217"/>
      <c r="AR88" s="217"/>
      <c r="AS88" s="217"/>
      <c r="AT88" s="217"/>
      <c r="AU88" s="217"/>
      <c r="AV88"/>
      <c r="AW88"/>
    </row>
    <row r="89" spans="2:49" ht="20.149999999999999" customHeight="1" x14ac:dyDescent="0.25">
      <c r="B89" s="405" t="str">
        <f>IF(ISBLANK('KM Source change form'!$F$5),"",'KM Source change form'!$F$5)</f>
        <v/>
      </c>
      <c r="C89" s="406"/>
      <c r="D89" s="406"/>
      <c r="E89" s="406"/>
      <c r="F89" s="406"/>
      <c r="G89" s="406"/>
      <c r="H89" s="406"/>
      <c r="I89" s="406"/>
      <c r="J89" s="406"/>
      <c r="K89" s="406"/>
      <c r="L89" s="406"/>
      <c r="M89" s="406"/>
      <c r="N89" s="406"/>
      <c r="O89" s="587" t="str">
        <f>IF(ISBLANK('KM Source change form'!$F$6),"",'KM Source change form'!$F$6)</f>
        <v/>
      </c>
      <c r="P89" s="587"/>
      <c r="Q89" s="587"/>
      <c r="R89" s="587"/>
      <c r="S89" s="595" t="s">
        <v>174</v>
      </c>
      <c r="T89" s="596"/>
      <c r="U89" s="596"/>
      <c r="V89" s="596"/>
      <c r="W89" s="596"/>
      <c r="X89" s="596"/>
      <c r="Y89" s="596"/>
      <c r="Z89" s="596"/>
      <c r="AA89" s="596"/>
      <c r="AB89" s="596"/>
      <c r="AC89" s="596"/>
      <c r="AD89" s="596"/>
      <c r="AE89" s="599"/>
      <c r="AF89" s="595" t="str">
        <f>IF(ISBLANK('KM Source change form'!$AH$5),"",IF(ISBLANK('KM Source change form'!$G$42),'KM Source change form'!$AH$5,'KM Source change form'!$G$42))</f>
        <v/>
      </c>
      <c r="AG89" s="596"/>
      <c r="AH89" s="596"/>
      <c r="AI89" s="596"/>
      <c r="AJ89" s="596"/>
      <c r="AK89" s="596"/>
      <c r="AL89" s="596"/>
      <c r="AM89" s="597"/>
      <c r="AP89" s="217"/>
      <c r="AQ89" s="217"/>
      <c r="AR89" s="217"/>
      <c r="AS89" s="217"/>
      <c r="AT89" s="217"/>
      <c r="AU89" s="217"/>
      <c r="AV89"/>
      <c r="AW89"/>
    </row>
    <row r="90" spans="2:49" ht="12.75" customHeight="1" x14ac:dyDescent="0.25">
      <c r="B90" s="600" t="s">
        <v>231</v>
      </c>
      <c r="C90" s="601"/>
      <c r="D90" s="601"/>
      <c r="E90" s="601"/>
      <c r="F90" s="601"/>
      <c r="G90" s="601"/>
      <c r="H90" s="601"/>
      <c r="I90" s="601"/>
      <c r="J90" s="601"/>
      <c r="K90" s="601"/>
      <c r="L90" s="601" t="s">
        <v>235</v>
      </c>
      <c r="M90" s="601"/>
      <c r="N90" s="601"/>
      <c r="O90" s="601"/>
      <c r="P90" s="601"/>
      <c r="Q90" s="601"/>
      <c r="R90" s="601"/>
      <c r="S90" s="602" t="s">
        <v>169</v>
      </c>
      <c r="T90" s="602"/>
      <c r="U90" s="602"/>
      <c r="V90" s="602"/>
      <c r="W90" s="602"/>
      <c r="X90" s="602"/>
      <c r="Y90" s="602"/>
      <c r="Z90" s="602"/>
      <c r="AA90" s="602"/>
      <c r="AB90" s="602"/>
      <c r="AC90" s="602" t="s">
        <v>226</v>
      </c>
      <c r="AD90" s="602"/>
      <c r="AE90" s="602"/>
      <c r="AF90" s="602"/>
      <c r="AG90" s="602"/>
      <c r="AH90" s="602"/>
      <c r="AI90" s="602"/>
      <c r="AJ90" s="602"/>
      <c r="AK90" s="602"/>
      <c r="AL90" s="602"/>
      <c r="AM90" s="605"/>
      <c r="AP90" s="217"/>
      <c r="AQ90" s="217"/>
      <c r="AR90" s="217"/>
      <c r="AS90" s="217"/>
      <c r="AT90" s="217"/>
      <c r="AU90" s="217"/>
      <c r="AV90"/>
      <c r="AW90"/>
    </row>
    <row r="91" spans="2:49" ht="20.149999999999999" customHeight="1" x14ac:dyDescent="0.25">
      <c r="B91" s="588" t="str">
        <f>IF(ISBLANK($F$55),"",$F$55)</f>
        <v/>
      </c>
      <c r="C91" s="589"/>
      <c r="D91" s="589"/>
      <c r="E91" s="589"/>
      <c r="F91" s="589"/>
      <c r="G91" s="589"/>
      <c r="H91" s="589"/>
      <c r="I91" s="589"/>
      <c r="J91" s="589"/>
      <c r="K91" s="589"/>
      <c r="L91" s="590" t="str">
        <f>IF(ISBLANK($AB$55),"",$AB$55)</f>
        <v/>
      </c>
      <c r="M91" s="590"/>
      <c r="N91" s="590"/>
      <c r="O91" s="590"/>
      <c r="P91" s="590"/>
      <c r="Q91" s="590"/>
      <c r="R91" s="590"/>
      <c r="S91" s="591" t="str">
        <f>IF(ISBLANK($AJ$55),"",$AJ$55)</f>
        <v/>
      </c>
      <c r="T91" s="591"/>
      <c r="U91" s="591"/>
      <c r="V91" s="591"/>
      <c r="W91" s="591"/>
      <c r="X91" s="591"/>
      <c r="Y91" s="591"/>
      <c r="Z91" s="591"/>
      <c r="AA91" s="591"/>
      <c r="AB91" s="591"/>
      <c r="AC91" s="603" t="str">
        <f>IF(ISBLANK($F$58),"",IF(ISBLANK($P$58),$F$58,$P$58))</f>
        <v/>
      </c>
      <c r="AD91" s="603"/>
      <c r="AE91" s="603"/>
      <c r="AF91" s="603"/>
      <c r="AG91" s="603"/>
      <c r="AH91" s="603"/>
      <c r="AI91" s="603"/>
      <c r="AJ91" s="603"/>
      <c r="AK91" s="603"/>
      <c r="AL91" s="603"/>
      <c r="AM91" s="604"/>
      <c r="AP91" s="217"/>
      <c r="AQ91" s="217"/>
      <c r="AR91" s="217"/>
      <c r="AS91" s="217"/>
      <c r="AT91" s="217"/>
      <c r="AU91" s="217"/>
      <c r="AV91"/>
      <c r="AW91"/>
    </row>
    <row r="92" spans="2:49" ht="12.75" customHeight="1" x14ac:dyDescent="0.25">
      <c r="B92" s="606" t="s">
        <v>171</v>
      </c>
      <c r="C92" s="607"/>
      <c r="D92" s="607"/>
      <c r="E92" s="607"/>
      <c r="F92" s="607"/>
      <c r="G92" s="607"/>
      <c r="H92" s="607"/>
      <c r="I92" s="607"/>
      <c r="J92" s="607"/>
      <c r="K92" s="607"/>
      <c r="L92" s="607"/>
      <c r="M92" s="607"/>
      <c r="N92" s="607"/>
      <c r="O92" s="607"/>
      <c r="P92" s="607"/>
      <c r="Q92" s="607"/>
      <c r="R92" s="607"/>
      <c r="S92" s="607"/>
      <c r="T92" s="607"/>
      <c r="U92" s="607"/>
      <c r="V92" s="607"/>
      <c r="W92" s="607"/>
      <c r="X92" s="607"/>
      <c r="Y92" s="607"/>
      <c r="Z92" s="607"/>
      <c r="AA92" s="607"/>
      <c r="AB92" s="607"/>
      <c r="AC92" s="607"/>
      <c r="AD92" s="607"/>
      <c r="AE92" s="607"/>
      <c r="AF92" s="607"/>
      <c r="AG92" s="607"/>
      <c r="AH92" s="607"/>
      <c r="AI92" s="607"/>
      <c r="AJ92" s="607"/>
      <c r="AK92" s="607"/>
      <c r="AL92" s="607"/>
      <c r="AM92" s="608"/>
      <c r="AP92" s="217"/>
      <c r="AQ92" s="217"/>
      <c r="AR92" s="217"/>
      <c r="AS92" s="217"/>
      <c r="AT92" s="217"/>
      <c r="AU92" s="217"/>
      <c r="AV92"/>
      <c r="AW92"/>
    </row>
    <row r="93" spans="2:49" ht="12.75" customHeight="1" x14ac:dyDescent="0.25">
      <c r="B93" s="610" t="s">
        <v>183</v>
      </c>
      <c r="C93" s="440" t="s">
        <v>13</v>
      </c>
      <c r="D93" s="683" t="s">
        <v>187</v>
      </c>
      <c r="E93" s="683"/>
      <c r="F93" s="683"/>
      <c r="G93" s="683"/>
      <c r="H93" s="683"/>
      <c r="I93" s="683"/>
      <c r="J93" s="683"/>
      <c r="K93" s="683"/>
      <c r="L93" s="683"/>
      <c r="M93" s="683"/>
      <c r="N93" s="683"/>
      <c r="O93" s="683"/>
      <c r="P93" s="683"/>
      <c r="Q93" s="683"/>
      <c r="R93" s="683"/>
      <c r="S93" s="683"/>
      <c r="T93" s="683"/>
      <c r="U93" s="683"/>
      <c r="V93" s="683"/>
      <c r="W93" s="683"/>
      <c r="X93" s="683"/>
      <c r="Y93" s="683"/>
      <c r="Z93" s="683"/>
      <c r="AA93" s="683"/>
      <c r="AB93" s="683"/>
      <c r="AC93" s="683"/>
      <c r="AD93" s="683"/>
      <c r="AE93" s="683"/>
      <c r="AF93" s="683"/>
      <c r="AG93" s="683"/>
      <c r="AH93" s="683"/>
      <c r="AI93" s="683"/>
      <c r="AJ93" s="683"/>
      <c r="AK93" s="683"/>
      <c r="AL93" s="683"/>
      <c r="AM93" s="684"/>
      <c r="AN93"/>
      <c r="AO93" s="217"/>
      <c r="AP93" s="217"/>
      <c r="AQ93" s="217"/>
      <c r="AR93" s="217"/>
      <c r="AS93" s="217"/>
      <c r="AT93" s="217"/>
      <c r="AU93" s="217"/>
      <c r="AV93"/>
      <c r="AW93"/>
    </row>
    <row r="94" spans="2:49" ht="200.15" customHeight="1" x14ac:dyDescent="0.25">
      <c r="B94" s="610"/>
      <c r="C94" s="440"/>
      <c r="D94" s="685"/>
      <c r="E94" s="685"/>
      <c r="F94" s="685"/>
      <c r="G94" s="685"/>
      <c r="H94" s="685"/>
      <c r="I94" s="685"/>
      <c r="J94" s="685"/>
      <c r="K94" s="685"/>
      <c r="L94" s="685"/>
      <c r="M94" s="685"/>
      <c r="N94" s="685"/>
      <c r="O94" s="685"/>
      <c r="P94" s="685"/>
      <c r="Q94" s="685"/>
      <c r="R94" s="685"/>
      <c r="S94" s="685"/>
      <c r="T94" s="685"/>
      <c r="U94" s="685"/>
      <c r="V94" s="685"/>
      <c r="W94" s="685"/>
      <c r="X94" s="685"/>
      <c r="Y94" s="685"/>
      <c r="Z94" s="685"/>
      <c r="AA94" s="685"/>
      <c r="AB94" s="685"/>
      <c r="AC94" s="685"/>
      <c r="AD94" s="685"/>
      <c r="AE94" s="685"/>
      <c r="AF94" s="685"/>
      <c r="AG94" s="685"/>
      <c r="AH94" s="685"/>
      <c r="AI94" s="685"/>
      <c r="AJ94" s="685"/>
      <c r="AK94" s="685"/>
      <c r="AL94" s="685"/>
      <c r="AM94" s="686"/>
      <c r="AN94"/>
      <c r="AO94" s="217"/>
      <c r="AP94" s="217"/>
      <c r="AQ94" s="217"/>
      <c r="AR94" s="217"/>
      <c r="AS94" s="217"/>
      <c r="AT94" s="217"/>
      <c r="AU94" s="217"/>
      <c r="AV94"/>
      <c r="AW94"/>
    </row>
    <row r="95" spans="2:49" ht="18" customHeight="1" x14ac:dyDescent="0.25">
      <c r="B95" s="610"/>
      <c r="C95" s="440"/>
      <c r="D95" s="509" t="s">
        <v>226</v>
      </c>
      <c r="E95" s="509"/>
      <c r="F95" s="509"/>
      <c r="G95" s="509"/>
      <c r="H95" s="450" t="s">
        <v>10</v>
      </c>
      <c r="I95" s="450"/>
      <c r="J95" s="450"/>
      <c r="K95" s="450"/>
      <c r="L95" s="450"/>
      <c r="M95" s="450"/>
      <c r="N95" s="450" t="s">
        <v>8</v>
      </c>
      <c r="O95" s="450"/>
      <c r="P95" s="450"/>
      <c r="Q95" s="450"/>
      <c r="R95" s="450"/>
      <c r="S95" s="450"/>
      <c r="T95" s="275"/>
      <c r="U95" s="275"/>
      <c r="V95" s="275"/>
      <c r="W95" s="275"/>
      <c r="X95" s="450" t="s">
        <v>7</v>
      </c>
      <c r="Y95" s="450"/>
      <c r="Z95" s="450"/>
      <c r="AA95" s="453" t="s">
        <v>6</v>
      </c>
      <c r="AB95" s="453"/>
      <c r="AC95" s="453"/>
      <c r="AD95" s="453"/>
      <c r="AE95" s="453"/>
      <c r="AF95" s="453"/>
      <c r="AG95" s="453"/>
      <c r="AH95" s="453"/>
      <c r="AI95" s="453"/>
      <c r="AJ95" s="453"/>
      <c r="AK95" s="453"/>
      <c r="AL95" s="453"/>
      <c r="AM95" s="454"/>
      <c r="AN95"/>
      <c r="AO95" s="217"/>
      <c r="AP95" s="217"/>
      <c r="AQ95" s="217"/>
      <c r="AR95" s="217"/>
      <c r="AS95" s="217"/>
      <c r="AT95" s="217"/>
      <c r="AU95" s="217"/>
      <c r="AV95"/>
      <c r="AW95"/>
    </row>
    <row r="96" spans="2:49" ht="27.75" customHeight="1" x14ac:dyDescent="0.25">
      <c r="B96" s="610"/>
      <c r="C96" s="441"/>
      <c r="D96" s="510"/>
      <c r="E96" s="510"/>
      <c r="F96" s="510"/>
      <c r="G96" s="510"/>
      <c r="H96" s="455"/>
      <c r="I96" s="455"/>
      <c r="J96" s="455"/>
      <c r="K96" s="455"/>
      <c r="L96" s="455"/>
      <c r="M96" s="455"/>
      <c r="N96" s="455"/>
      <c r="O96" s="455"/>
      <c r="P96" s="455"/>
      <c r="Q96" s="455"/>
      <c r="R96" s="455"/>
      <c r="S96" s="455"/>
      <c r="T96" s="276"/>
      <c r="U96" s="276"/>
      <c r="V96" s="276"/>
      <c r="W96" s="276"/>
      <c r="X96" s="456"/>
      <c r="Y96" s="456"/>
      <c r="Z96" s="456"/>
      <c r="AA96" s="699"/>
      <c r="AB96" s="699"/>
      <c r="AC96" s="699"/>
      <c r="AD96" s="699"/>
      <c r="AE96" s="699"/>
      <c r="AF96" s="699"/>
      <c r="AG96" s="699"/>
      <c r="AH96" s="699"/>
      <c r="AI96" s="699"/>
      <c r="AJ96" s="699"/>
      <c r="AK96" s="699"/>
      <c r="AL96" s="699"/>
      <c r="AM96" s="700"/>
      <c r="AN96"/>
      <c r="AO96" s="217"/>
      <c r="AP96" s="217"/>
      <c r="AQ96" s="217"/>
      <c r="AR96" s="217"/>
      <c r="AS96" s="217"/>
      <c r="AT96" s="217"/>
      <c r="AU96" s="217"/>
      <c r="AV96"/>
      <c r="AW96"/>
    </row>
    <row r="97" spans="2:49" ht="18" customHeight="1" x14ac:dyDescent="0.25">
      <c r="B97" s="610"/>
      <c r="C97" s="439" t="s">
        <v>12</v>
      </c>
      <c r="D97" s="527" t="s">
        <v>11</v>
      </c>
      <c r="E97" s="527"/>
      <c r="F97" s="527"/>
      <c r="G97" s="527"/>
      <c r="H97" s="424" t="s">
        <v>10</v>
      </c>
      <c r="I97" s="424"/>
      <c r="J97" s="424"/>
      <c r="K97" s="424"/>
      <c r="L97" s="424"/>
      <c r="M97" s="424"/>
      <c r="N97" s="425" t="s">
        <v>9</v>
      </c>
      <c r="O97" s="425"/>
      <c r="P97" s="425"/>
      <c r="Q97" s="419" t="s">
        <v>8</v>
      </c>
      <c r="R97" s="419"/>
      <c r="S97" s="419"/>
      <c r="T97" s="419"/>
      <c r="U97" s="419"/>
      <c r="V97" s="419"/>
      <c r="W97" s="419"/>
      <c r="X97" s="419"/>
      <c r="Y97" s="419"/>
      <c r="Z97" s="419"/>
      <c r="AA97" s="426" t="s">
        <v>7</v>
      </c>
      <c r="AB97" s="426"/>
      <c r="AC97" s="426"/>
      <c r="AD97" s="419" t="s">
        <v>6</v>
      </c>
      <c r="AE97" s="419"/>
      <c r="AF97" s="419"/>
      <c r="AG97" s="419"/>
      <c r="AH97" s="419"/>
      <c r="AI97" s="419"/>
      <c r="AJ97" s="419"/>
      <c r="AK97" s="419"/>
      <c r="AL97" s="419"/>
      <c r="AM97" s="429"/>
      <c r="AN97"/>
      <c r="AO97" s="217"/>
      <c r="AP97" s="217"/>
      <c r="AQ97" s="217"/>
      <c r="AR97" s="217"/>
      <c r="AS97" s="217"/>
      <c r="AT97" s="217"/>
      <c r="AU97" s="217"/>
      <c r="AV97"/>
      <c r="AW97"/>
    </row>
    <row r="98" spans="2:49" ht="27.75" customHeight="1" x14ac:dyDescent="0.25">
      <c r="B98" s="610"/>
      <c r="C98" s="440"/>
      <c r="D98" s="437" t="s">
        <v>227</v>
      </c>
      <c r="E98" s="437"/>
      <c r="F98" s="437"/>
      <c r="G98" s="437"/>
      <c r="H98" s="403"/>
      <c r="I98" s="403"/>
      <c r="J98" s="403"/>
      <c r="K98" s="403"/>
      <c r="L98" s="403"/>
      <c r="M98" s="403"/>
      <c r="N98" s="404"/>
      <c r="O98" s="404"/>
      <c r="P98" s="404"/>
      <c r="Q98" s="404"/>
      <c r="R98" s="404"/>
      <c r="S98" s="404"/>
      <c r="T98" s="404"/>
      <c r="U98" s="404"/>
      <c r="V98" s="404"/>
      <c r="W98" s="404"/>
      <c r="X98" s="404"/>
      <c r="Y98" s="404"/>
      <c r="Z98" s="404"/>
      <c r="AA98" s="438"/>
      <c r="AB98" s="438"/>
      <c r="AC98" s="438"/>
      <c r="AD98" s="537"/>
      <c r="AE98" s="537"/>
      <c r="AF98" s="537"/>
      <c r="AG98" s="537"/>
      <c r="AH98" s="537"/>
      <c r="AI98" s="537"/>
      <c r="AJ98" s="537"/>
      <c r="AK98" s="537"/>
      <c r="AL98" s="537"/>
      <c r="AM98" s="538"/>
      <c r="AN98"/>
      <c r="AO98" s="217"/>
      <c r="AP98" s="217"/>
      <c r="AQ98" s="217"/>
      <c r="AR98" s="217"/>
      <c r="AS98" s="217"/>
      <c r="AT98" s="217"/>
      <c r="AU98" s="217"/>
      <c r="AV98"/>
      <c r="AW98"/>
    </row>
    <row r="99" spans="2:49" ht="27.75" customHeight="1" x14ac:dyDescent="0.25">
      <c r="B99" s="610"/>
      <c r="C99" s="440"/>
      <c r="D99" s="511" t="s">
        <v>5</v>
      </c>
      <c r="E99" s="511"/>
      <c r="F99" s="511"/>
      <c r="G99" s="511"/>
      <c r="H99" s="399"/>
      <c r="I99" s="399"/>
      <c r="J99" s="399"/>
      <c r="K99" s="399"/>
      <c r="L99" s="399"/>
      <c r="M99" s="399"/>
      <c r="N99" s="399"/>
      <c r="O99" s="399"/>
      <c r="P99" s="399"/>
      <c r="Q99" s="436"/>
      <c r="R99" s="436"/>
      <c r="S99" s="436"/>
      <c r="T99" s="436"/>
      <c r="U99" s="436"/>
      <c r="V99" s="436"/>
      <c r="W99" s="436"/>
      <c r="X99" s="436"/>
      <c r="Y99" s="436"/>
      <c r="Z99" s="436"/>
      <c r="AA99" s="399"/>
      <c r="AB99" s="399"/>
      <c r="AC99" s="399"/>
      <c r="AD99" s="436"/>
      <c r="AE99" s="436"/>
      <c r="AF99" s="436"/>
      <c r="AG99" s="436"/>
      <c r="AH99" s="436"/>
      <c r="AI99" s="436"/>
      <c r="AJ99" s="436"/>
      <c r="AK99" s="436"/>
      <c r="AL99" s="436"/>
      <c r="AM99" s="512"/>
      <c r="AP99" s="217"/>
      <c r="AQ99" s="217"/>
      <c r="AR99" s="217"/>
      <c r="AS99" s="217"/>
      <c r="AT99" s="217"/>
      <c r="AU99" s="217"/>
      <c r="AV99"/>
      <c r="AW99"/>
    </row>
    <row r="100" spans="2:49" ht="27.75" customHeight="1" x14ac:dyDescent="0.25">
      <c r="B100" s="610"/>
      <c r="C100" s="440"/>
      <c r="D100" s="402" t="s">
        <v>226</v>
      </c>
      <c r="E100" s="402"/>
      <c r="F100" s="402"/>
      <c r="G100" s="402"/>
      <c r="H100" s="403"/>
      <c r="I100" s="403"/>
      <c r="J100" s="403"/>
      <c r="K100" s="403"/>
      <c r="L100" s="403"/>
      <c r="M100" s="403"/>
      <c r="N100" s="404"/>
      <c r="O100" s="404"/>
      <c r="P100" s="404"/>
      <c r="Q100" s="404"/>
      <c r="R100" s="404"/>
      <c r="S100" s="404"/>
      <c r="T100" s="404"/>
      <c r="U100" s="404"/>
      <c r="V100" s="404"/>
      <c r="W100" s="404"/>
      <c r="X100" s="404"/>
      <c r="Y100" s="404"/>
      <c r="Z100" s="404"/>
      <c r="AA100" s="438"/>
      <c r="AB100" s="438"/>
      <c r="AC100" s="438"/>
      <c r="AD100" s="537"/>
      <c r="AE100" s="537"/>
      <c r="AF100" s="537"/>
      <c r="AG100" s="537"/>
      <c r="AH100" s="537"/>
      <c r="AI100" s="537"/>
      <c r="AJ100" s="537"/>
      <c r="AK100" s="537"/>
      <c r="AL100" s="537"/>
      <c r="AM100" s="538"/>
      <c r="AP100" s="217"/>
      <c r="AQ100" s="217"/>
      <c r="AR100" s="217"/>
      <c r="AS100" s="217"/>
      <c r="AT100" s="217"/>
      <c r="AU100" s="217"/>
      <c r="AV100"/>
      <c r="AW100"/>
    </row>
    <row r="101" spans="2:49" ht="18" customHeight="1" x14ac:dyDescent="0.25">
      <c r="B101" s="610"/>
      <c r="C101" s="440"/>
      <c r="D101" s="419" t="s">
        <v>18</v>
      </c>
      <c r="E101" s="419"/>
      <c r="F101" s="419"/>
      <c r="G101" s="419"/>
      <c r="H101" s="420" t="s">
        <v>17</v>
      </c>
      <c r="I101" s="420"/>
      <c r="J101" s="420"/>
      <c r="K101" s="420"/>
      <c r="L101" s="420"/>
      <c r="M101" s="420"/>
      <c r="N101" s="420"/>
      <c r="O101" s="420"/>
      <c r="P101" s="420"/>
      <c r="Q101" s="420"/>
      <c r="R101" s="420"/>
      <c r="S101" s="420"/>
      <c r="T101" s="420"/>
      <c r="U101" s="420"/>
      <c r="V101" s="420"/>
      <c r="W101" s="420"/>
      <c r="X101" s="420"/>
      <c r="Y101" s="420"/>
      <c r="Z101" s="420"/>
      <c r="AA101" s="420"/>
      <c r="AB101" s="420"/>
      <c r="AC101" s="421" t="s">
        <v>16</v>
      </c>
      <c r="AD101" s="421"/>
      <c r="AE101" s="421"/>
      <c r="AF101" s="421" t="s">
        <v>15</v>
      </c>
      <c r="AG101" s="421"/>
      <c r="AH101" s="421"/>
      <c r="AI101" s="717" t="s">
        <v>14</v>
      </c>
      <c r="AJ101" s="717"/>
      <c r="AK101" s="717"/>
      <c r="AL101" s="717"/>
      <c r="AM101" s="718"/>
      <c r="AN101"/>
      <c r="AO101" s="217"/>
      <c r="AP101" s="217"/>
      <c r="AQ101" s="217"/>
      <c r="AR101" s="217"/>
      <c r="AS101" s="217"/>
      <c r="AT101" s="217"/>
      <c r="AU101" s="217"/>
      <c r="AV101"/>
      <c r="AW101"/>
    </row>
    <row r="102" spans="2:49" ht="28.5" customHeight="1" x14ac:dyDescent="0.25">
      <c r="B102" s="610"/>
      <c r="C102" s="440"/>
      <c r="D102" s="427">
        <v>1</v>
      </c>
      <c r="E102" s="427"/>
      <c r="F102" s="427"/>
      <c r="G102" s="427"/>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526"/>
      <c r="AD102" s="526"/>
      <c r="AE102" s="526"/>
      <c r="AF102" s="417"/>
      <c r="AG102" s="417"/>
      <c r="AH102" s="417"/>
      <c r="AI102" s="417"/>
      <c r="AJ102" s="417"/>
      <c r="AK102" s="417"/>
      <c r="AL102" s="417"/>
      <c r="AM102" s="418"/>
      <c r="AN102"/>
      <c r="AO102" s="217"/>
      <c r="AP102" s="217"/>
      <c r="AQ102" s="217"/>
      <c r="AR102" s="217"/>
      <c r="AS102" s="217"/>
      <c r="AT102" s="217"/>
      <c r="AU102" s="217"/>
      <c r="AV102"/>
      <c r="AW102"/>
    </row>
    <row r="103" spans="2:49" ht="28.5" customHeight="1" x14ac:dyDescent="0.25">
      <c r="B103" s="610"/>
      <c r="C103" s="440"/>
      <c r="D103" s="427">
        <v>2</v>
      </c>
      <c r="E103" s="427"/>
      <c r="F103" s="427"/>
      <c r="G103" s="427"/>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526"/>
      <c r="AD103" s="526"/>
      <c r="AE103" s="526"/>
      <c r="AF103" s="417"/>
      <c r="AG103" s="417"/>
      <c r="AH103" s="417"/>
      <c r="AI103" s="417"/>
      <c r="AJ103" s="417"/>
      <c r="AK103" s="417"/>
      <c r="AL103" s="417"/>
      <c r="AM103" s="418"/>
      <c r="AN103"/>
      <c r="AO103" s="217"/>
      <c r="AP103" s="217"/>
      <c r="AQ103" s="217"/>
      <c r="AR103" s="217"/>
      <c r="AS103" s="217"/>
      <c r="AT103" s="217"/>
      <c r="AU103" s="217"/>
      <c r="AV103"/>
      <c r="AW103"/>
    </row>
    <row r="104" spans="2:49" ht="28.5" customHeight="1" x14ac:dyDescent="0.25">
      <c r="B104" s="610"/>
      <c r="C104" s="440"/>
      <c r="D104" s="427">
        <v>3</v>
      </c>
      <c r="E104" s="427"/>
      <c r="F104" s="427"/>
      <c r="G104" s="427"/>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526"/>
      <c r="AD104" s="526"/>
      <c r="AE104" s="526"/>
      <c r="AF104" s="417"/>
      <c r="AG104" s="417"/>
      <c r="AH104" s="417"/>
      <c r="AI104" s="417"/>
      <c r="AJ104" s="417"/>
      <c r="AK104" s="417"/>
      <c r="AL104" s="417"/>
      <c r="AM104" s="418"/>
      <c r="AN104"/>
      <c r="AO104" s="217"/>
      <c r="AP104" s="217"/>
      <c r="AQ104" s="217"/>
      <c r="AR104" s="217"/>
      <c r="AS104" s="217"/>
      <c r="AT104" s="217"/>
      <c r="AU104" s="217"/>
      <c r="AV104"/>
      <c r="AW104"/>
    </row>
    <row r="105" spans="2:49" ht="28.5" customHeight="1" x14ac:dyDescent="0.25">
      <c r="B105" s="610"/>
      <c r="C105" s="440"/>
      <c r="D105" s="427">
        <v>4</v>
      </c>
      <c r="E105" s="427"/>
      <c r="F105" s="427"/>
      <c r="G105" s="427"/>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526"/>
      <c r="AD105" s="526"/>
      <c r="AE105" s="526"/>
      <c r="AF105" s="417"/>
      <c r="AG105" s="417"/>
      <c r="AH105" s="417"/>
      <c r="AI105" s="417"/>
      <c r="AJ105" s="417"/>
      <c r="AK105" s="417"/>
      <c r="AL105" s="417"/>
      <c r="AM105" s="418"/>
      <c r="AN105"/>
      <c r="AO105" s="217"/>
      <c r="AP105" s="217"/>
      <c r="AQ105" s="217"/>
      <c r="AR105" s="217"/>
      <c r="AS105" s="217"/>
      <c r="AT105" s="217"/>
      <c r="AU105" s="217"/>
      <c r="AV105"/>
      <c r="AW105"/>
    </row>
    <row r="106" spans="2:49" ht="28.5" customHeight="1" x14ac:dyDescent="0.25">
      <c r="B106" s="611"/>
      <c r="C106" s="441"/>
      <c r="D106" s="687">
        <v>5</v>
      </c>
      <c r="E106" s="687"/>
      <c r="F106" s="687"/>
      <c r="G106" s="687"/>
      <c r="H106" s="701"/>
      <c r="I106" s="701"/>
      <c r="J106" s="701"/>
      <c r="K106" s="701"/>
      <c r="L106" s="701"/>
      <c r="M106" s="701"/>
      <c r="N106" s="701"/>
      <c r="O106" s="701"/>
      <c r="P106" s="701"/>
      <c r="Q106" s="701"/>
      <c r="R106" s="701"/>
      <c r="S106" s="701"/>
      <c r="T106" s="701"/>
      <c r="U106" s="701"/>
      <c r="V106" s="701"/>
      <c r="W106" s="701"/>
      <c r="X106" s="701"/>
      <c r="Y106" s="701"/>
      <c r="Z106" s="701"/>
      <c r="AA106" s="701"/>
      <c r="AB106" s="701"/>
      <c r="AC106" s="702"/>
      <c r="AD106" s="702"/>
      <c r="AE106" s="702"/>
      <c r="AF106" s="703"/>
      <c r="AG106" s="703"/>
      <c r="AH106" s="703"/>
      <c r="AI106" s="703"/>
      <c r="AJ106" s="703"/>
      <c r="AK106" s="703"/>
      <c r="AL106" s="703"/>
      <c r="AM106" s="704"/>
      <c r="AN106"/>
      <c r="AO106" s="217"/>
      <c r="AP106" s="217"/>
      <c r="AQ106" s="217"/>
      <c r="AR106" s="217"/>
      <c r="AS106" s="217"/>
      <c r="AT106" s="217"/>
      <c r="AU106" s="217"/>
      <c r="AV106"/>
      <c r="AW106"/>
    </row>
    <row r="107" spans="2:49" ht="12.75" customHeight="1" x14ac:dyDescent="0.25">
      <c r="B107" s="531" t="s">
        <v>184</v>
      </c>
      <c r="C107" s="440" t="s">
        <v>13</v>
      </c>
      <c r="D107" s="533" t="s">
        <v>304</v>
      </c>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533"/>
      <c r="AK107" s="533"/>
      <c r="AL107" s="533"/>
      <c r="AM107" s="534"/>
      <c r="AN107"/>
      <c r="AO107" s="217"/>
      <c r="AP107" s="217"/>
      <c r="AQ107" s="217"/>
      <c r="AR107" s="217"/>
      <c r="AS107" s="217"/>
      <c r="AT107" s="217"/>
      <c r="AU107" s="217"/>
      <c r="AV107"/>
      <c r="AW107"/>
    </row>
    <row r="108" spans="2:49" ht="99.9" customHeight="1" x14ac:dyDescent="0.25">
      <c r="B108" s="531"/>
      <c r="C108" s="440"/>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5"/>
      <c r="AD108" s="535"/>
      <c r="AE108" s="535"/>
      <c r="AF108" s="535"/>
      <c r="AG108" s="535"/>
      <c r="AH108" s="535"/>
      <c r="AI108" s="535"/>
      <c r="AJ108" s="535"/>
      <c r="AK108" s="535"/>
      <c r="AL108" s="535"/>
      <c r="AM108" s="536"/>
      <c r="AN108"/>
      <c r="AO108" s="217"/>
      <c r="AP108" s="217"/>
      <c r="AQ108" s="217"/>
      <c r="AR108" s="217"/>
      <c r="AS108" s="217"/>
      <c r="AT108" s="217"/>
      <c r="AU108" s="217"/>
      <c r="AV108"/>
      <c r="AW108"/>
    </row>
    <row r="109" spans="2:49" ht="18" customHeight="1" x14ac:dyDescent="0.25">
      <c r="B109" s="531"/>
      <c r="C109" s="440"/>
      <c r="D109" s="509" t="s">
        <v>226</v>
      </c>
      <c r="E109" s="509"/>
      <c r="F109" s="509"/>
      <c r="G109" s="509"/>
      <c r="H109" s="450" t="s">
        <v>10</v>
      </c>
      <c r="I109" s="450"/>
      <c r="J109" s="450"/>
      <c r="K109" s="450"/>
      <c r="L109" s="450"/>
      <c r="M109" s="450"/>
      <c r="N109" s="450" t="s">
        <v>8</v>
      </c>
      <c r="O109" s="450"/>
      <c r="P109" s="450"/>
      <c r="Q109" s="450"/>
      <c r="R109" s="450"/>
      <c r="S109" s="450"/>
      <c r="T109" s="275"/>
      <c r="U109" s="275"/>
      <c r="V109" s="275"/>
      <c r="W109" s="275"/>
      <c r="X109" s="450" t="s">
        <v>7</v>
      </c>
      <c r="Y109" s="450"/>
      <c r="Z109" s="450"/>
      <c r="AA109" s="453" t="s">
        <v>6</v>
      </c>
      <c r="AB109" s="453"/>
      <c r="AC109" s="453"/>
      <c r="AD109" s="453"/>
      <c r="AE109" s="453"/>
      <c r="AF109" s="453"/>
      <c r="AG109" s="453"/>
      <c r="AH109" s="453"/>
      <c r="AI109" s="453"/>
      <c r="AJ109" s="453"/>
      <c r="AK109" s="453"/>
      <c r="AL109" s="453"/>
      <c r="AM109" s="454"/>
      <c r="AN109"/>
      <c r="AO109" s="217"/>
      <c r="AP109" s="217"/>
      <c r="AQ109" s="217"/>
      <c r="AR109" s="217"/>
      <c r="AS109" s="217"/>
      <c r="AT109" s="217"/>
      <c r="AU109" s="217"/>
      <c r="AV109"/>
      <c r="AW109"/>
    </row>
    <row r="110" spans="2:49" ht="27.75" customHeight="1" x14ac:dyDescent="0.25">
      <c r="B110" s="531"/>
      <c r="C110" s="441"/>
      <c r="D110" s="510"/>
      <c r="E110" s="510"/>
      <c r="F110" s="510"/>
      <c r="G110" s="510"/>
      <c r="H110" s="455"/>
      <c r="I110" s="455"/>
      <c r="J110" s="455"/>
      <c r="K110" s="455"/>
      <c r="L110" s="455"/>
      <c r="M110" s="455"/>
      <c r="N110" s="455"/>
      <c r="O110" s="455"/>
      <c r="P110" s="455"/>
      <c r="Q110" s="455"/>
      <c r="R110" s="455"/>
      <c r="S110" s="455"/>
      <c r="T110" s="276"/>
      <c r="U110" s="276"/>
      <c r="V110" s="276"/>
      <c r="W110" s="276"/>
      <c r="X110" s="456"/>
      <c r="Y110" s="456"/>
      <c r="Z110" s="456"/>
      <c r="AA110" s="699"/>
      <c r="AB110" s="699"/>
      <c r="AC110" s="699"/>
      <c r="AD110" s="699"/>
      <c r="AE110" s="699"/>
      <c r="AF110" s="699"/>
      <c r="AG110" s="699"/>
      <c r="AH110" s="699"/>
      <c r="AI110" s="699"/>
      <c r="AJ110" s="699"/>
      <c r="AK110" s="699"/>
      <c r="AL110" s="699"/>
      <c r="AM110" s="700"/>
      <c r="AN110"/>
      <c r="AO110" s="217"/>
      <c r="AP110" s="217"/>
      <c r="AQ110" s="217"/>
      <c r="AR110" s="217"/>
      <c r="AS110" s="217"/>
      <c r="AT110" s="217"/>
      <c r="AU110" s="217"/>
      <c r="AV110"/>
      <c r="AW110"/>
    </row>
    <row r="111" spans="2:49" ht="18" customHeight="1" x14ac:dyDescent="0.25">
      <c r="B111" s="531"/>
      <c r="C111" s="528" t="s">
        <v>12</v>
      </c>
      <c r="D111" s="527" t="s">
        <v>11</v>
      </c>
      <c r="E111" s="527"/>
      <c r="F111" s="527"/>
      <c r="G111" s="527"/>
      <c r="H111" s="424" t="s">
        <v>10</v>
      </c>
      <c r="I111" s="424"/>
      <c r="J111" s="424"/>
      <c r="K111" s="424"/>
      <c r="L111" s="424"/>
      <c r="M111" s="424"/>
      <c r="N111" s="425" t="s">
        <v>9</v>
      </c>
      <c r="O111" s="425"/>
      <c r="P111" s="425"/>
      <c r="Q111" s="419" t="s">
        <v>8</v>
      </c>
      <c r="R111" s="419"/>
      <c r="S111" s="419"/>
      <c r="T111" s="419"/>
      <c r="U111" s="419"/>
      <c r="V111" s="419"/>
      <c r="W111" s="419"/>
      <c r="X111" s="419"/>
      <c r="Y111" s="419"/>
      <c r="Z111" s="419"/>
      <c r="AA111" s="426" t="s">
        <v>7</v>
      </c>
      <c r="AB111" s="426"/>
      <c r="AC111" s="426"/>
      <c r="AD111" s="419" t="s">
        <v>6</v>
      </c>
      <c r="AE111" s="419"/>
      <c r="AF111" s="419"/>
      <c r="AG111" s="419"/>
      <c r="AH111" s="419"/>
      <c r="AI111" s="419"/>
      <c r="AJ111" s="419"/>
      <c r="AK111" s="419"/>
      <c r="AL111" s="419"/>
      <c r="AM111" s="429"/>
      <c r="AN111"/>
      <c r="AO111" s="217"/>
      <c r="AP111" s="217"/>
      <c r="AQ111" s="217"/>
      <c r="AR111" s="217"/>
      <c r="AS111" s="217"/>
      <c r="AT111" s="217"/>
      <c r="AU111" s="217"/>
      <c r="AV111"/>
      <c r="AW111"/>
    </row>
    <row r="112" spans="2:49" ht="27.75" customHeight="1" x14ac:dyDescent="0.25">
      <c r="B112" s="531"/>
      <c r="C112" s="529"/>
      <c r="D112" s="437" t="s">
        <v>227</v>
      </c>
      <c r="E112" s="437"/>
      <c r="F112" s="437"/>
      <c r="G112" s="437"/>
      <c r="H112" s="403"/>
      <c r="I112" s="403"/>
      <c r="J112" s="403"/>
      <c r="K112" s="403"/>
      <c r="L112" s="403"/>
      <c r="M112" s="403"/>
      <c r="N112" s="404"/>
      <c r="O112" s="404"/>
      <c r="P112" s="404"/>
      <c r="Q112" s="404"/>
      <c r="R112" s="404"/>
      <c r="S112" s="404"/>
      <c r="T112" s="404"/>
      <c r="U112" s="404"/>
      <c r="V112" s="404"/>
      <c r="W112" s="404"/>
      <c r="X112" s="404"/>
      <c r="Y112" s="404"/>
      <c r="Z112" s="404"/>
      <c r="AA112" s="438"/>
      <c r="AB112" s="438"/>
      <c r="AC112" s="438"/>
      <c r="AD112" s="537"/>
      <c r="AE112" s="537"/>
      <c r="AF112" s="537"/>
      <c r="AG112" s="537"/>
      <c r="AH112" s="537"/>
      <c r="AI112" s="537"/>
      <c r="AJ112" s="537"/>
      <c r="AK112" s="537"/>
      <c r="AL112" s="537"/>
      <c r="AM112" s="538"/>
      <c r="AN112"/>
      <c r="AO112" s="217"/>
      <c r="AP112" s="217"/>
      <c r="AQ112" s="217"/>
      <c r="AR112" s="217"/>
      <c r="AS112" s="217"/>
      <c r="AT112" s="217"/>
      <c r="AU112" s="217"/>
      <c r="AV112"/>
      <c r="AW112"/>
    </row>
    <row r="113" spans="2:49" ht="27.75" customHeight="1" x14ac:dyDescent="0.25">
      <c r="B113" s="531"/>
      <c r="C113" s="529"/>
      <c r="D113" s="511" t="s">
        <v>5</v>
      </c>
      <c r="E113" s="511"/>
      <c r="F113" s="511"/>
      <c r="G113" s="511"/>
      <c r="H113" s="399"/>
      <c r="I113" s="399"/>
      <c r="J113" s="399"/>
      <c r="K113" s="399"/>
      <c r="L113" s="399"/>
      <c r="M113" s="399"/>
      <c r="N113" s="399"/>
      <c r="O113" s="399"/>
      <c r="P113" s="399"/>
      <c r="Q113" s="436"/>
      <c r="R113" s="436"/>
      <c r="S113" s="436"/>
      <c r="T113" s="436"/>
      <c r="U113" s="436"/>
      <c r="V113" s="436"/>
      <c r="W113" s="436"/>
      <c r="X113" s="436"/>
      <c r="Y113" s="436"/>
      <c r="Z113" s="436"/>
      <c r="AA113" s="399"/>
      <c r="AB113" s="399"/>
      <c r="AC113" s="399"/>
      <c r="AD113" s="436"/>
      <c r="AE113" s="436"/>
      <c r="AF113" s="436"/>
      <c r="AG113" s="436"/>
      <c r="AH113" s="436"/>
      <c r="AI113" s="436"/>
      <c r="AJ113" s="436"/>
      <c r="AK113" s="436"/>
      <c r="AL113" s="436"/>
      <c r="AM113" s="512"/>
      <c r="AP113" s="217"/>
      <c r="AQ113" s="217"/>
      <c r="AR113" s="217"/>
      <c r="AS113" s="217"/>
      <c r="AT113" s="217"/>
      <c r="AU113" s="217"/>
      <c r="AV113"/>
      <c r="AW113"/>
    </row>
    <row r="114" spans="2:49" ht="27.75" customHeight="1" x14ac:dyDescent="0.25">
      <c r="B114" s="531"/>
      <c r="C114" s="529"/>
      <c r="D114" s="402" t="s">
        <v>226</v>
      </c>
      <c r="E114" s="402"/>
      <c r="F114" s="402"/>
      <c r="G114" s="402"/>
      <c r="H114" s="403"/>
      <c r="I114" s="403"/>
      <c r="J114" s="403"/>
      <c r="K114" s="403"/>
      <c r="L114" s="403"/>
      <c r="M114" s="403"/>
      <c r="N114" s="404"/>
      <c r="O114" s="404"/>
      <c r="P114" s="404"/>
      <c r="Q114" s="404"/>
      <c r="R114" s="404"/>
      <c r="S114" s="404"/>
      <c r="T114" s="404"/>
      <c r="U114" s="404"/>
      <c r="V114" s="404"/>
      <c r="W114" s="404"/>
      <c r="X114" s="404"/>
      <c r="Y114" s="404"/>
      <c r="Z114" s="404"/>
      <c r="AA114" s="438"/>
      <c r="AB114" s="438"/>
      <c r="AC114" s="438"/>
      <c r="AD114" s="537"/>
      <c r="AE114" s="537"/>
      <c r="AF114" s="537"/>
      <c r="AG114" s="537"/>
      <c r="AH114" s="537"/>
      <c r="AI114" s="537"/>
      <c r="AJ114" s="537"/>
      <c r="AK114" s="537"/>
      <c r="AL114" s="537"/>
      <c r="AM114" s="538"/>
      <c r="AP114" s="217"/>
      <c r="AQ114" s="217"/>
      <c r="AR114" s="217"/>
      <c r="AS114" s="217"/>
      <c r="AT114" s="217"/>
      <c r="AU114" s="217"/>
      <c r="AV114"/>
      <c r="AW114"/>
    </row>
    <row r="115" spans="2:49" ht="18" customHeight="1" x14ac:dyDescent="0.25">
      <c r="B115" s="531"/>
      <c r="C115" s="529"/>
      <c r="D115" s="419" t="s">
        <v>18</v>
      </c>
      <c r="E115" s="419"/>
      <c r="F115" s="419"/>
      <c r="G115" s="419"/>
      <c r="H115" s="420" t="s">
        <v>17</v>
      </c>
      <c r="I115" s="420"/>
      <c r="J115" s="420"/>
      <c r="K115" s="420"/>
      <c r="L115" s="420"/>
      <c r="M115" s="420"/>
      <c r="N115" s="420"/>
      <c r="O115" s="420"/>
      <c r="P115" s="420"/>
      <c r="Q115" s="420"/>
      <c r="R115" s="420"/>
      <c r="S115" s="420"/>
      <c r="T115" s="420"/>
      <c r="U115" s="420"/>
      <c r="V115" s="420"/>
      <c r="W115" s="420"/>
      <c r="X115" s="420"/>
      <c r="Y115" s="420"/>
      <c r="Z115" s="420"/>
      <c r="AA115" s="420"/>
      <c r="AB115" s="420"/>
      <c r="AC115" s="421" t="s">
        <v>16</v>
      </c>
      <c r="AD115" s="421"/>
      <c r="AE115" s="421"/>
      <c r="AF115" s="421" t="s">
        <v>15</v>
      </c>
      <c r="AG115" s="421"/>
      <c r="AH115" s="421"/>
      <c r="AI115" s="717" t="s">
        <v>14</v>
      </c>
      <c r="AJ115" s="717"/>
      <c r="AK115" s="717"/>
      <c r="AL115" s="717"/>
      <c r="AM115" s="718"/>
      <c r="AN115"/>
      <c r="AO115" s="217"/>
      <c r="AP115" s="217"/>
      <c r="AQ115" s="217"/>
      <c r="AR115" s="217"/>
      <c r="AS115" s="217"/>
      <c r="AT115" s="217"/>
      <c r="AU115" s="217"/>
      <c r="AV115"/>
      <c r="AW115"/>
    </row>
    <row r="116" spans="2:49" ht="28.5" customHeight="1" x14ac:dyDescent="0.25">
      <c r="B116" s="531"/>
      <c r="C116" s="529"/>
      <c r="D116" s="427">
        <v>1</v>
      </c>
      <c r="E116" s="427"/>
      <c r="F116" s="427"/>
      <c r="G116" s="427"/>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526"/>
      <c r="AD116" s="526"/>
      <c r="AE116" s="526"/>
      <c r="AF116" s="417"/>
      <c r="AG116" s="417"/>
      <c r="AH116" s="417"/>
      <c r="AI116" s="417"/>
      <c r="AJ116" s="417"/>
      <c r="AK116" s="417"/>
      <c r="AL116" s="417"/>
      <c r="AM116" s="418"/>
      <c r="AN116"/>
      <c r="AO116" s="217"/>
      <c r="AP116" s="217"/>
      <c r="AQ116" s="217"/>
      <c r="AR116" s="217"/>
      <c r="AS116" s="217"/>
      <c r="AT116" s="217"/>
      <c r="AU116" s="217"/>
      <c r="AV116"/>
      <c r="AW116"/>
    </row>
    <row r="117" spans="2:49" ht="28.5" customHeight="1" x14ac:dyDescent="0.25">
      <c r="B117" s="531"/>
      <c r="C117" s="529"/>
      <c r="D117" s="427">
        <v>2</v>
      </c>
      <c r="E117" s="427"/>
      <c r="F117" s="427"/>
      <c r="G117" s="427"/>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526"/>
      <c r="AD117" s="526"/>
      <c r="AE117" s="526"/>
      <c r="AF117" s="417"/>
      <c r="AG117" s="417"/>
      <c r="AH117" s="417"/>
      <c r="AI117" s="417"/>
      <c r="AJ117" s="417"/>
      <c r="AK117" s="417"/>
      <c r="AL117" s="417"/>
      <c r="AM117" s="418"/>
      <c r="AN117"/>
      <c r="AO117" s="217"/>
      <c r="AP117" s="217"/>
      <c r="AQ117" s="217"/>
      <c r="AR117" s="217"/>
      <c r="AS117" s="217"/>
      <c r="AT117" s="217"/>
      <c r="AU117" s="217"/>
      <c r="AV117"/>
      <c r="AW117"/>
    </row>
    <row r="118" spans="2:49" ht="28.5" customHeight="1" x14ac:dyDescent="0.25">
      <c r="B118" s="532"/>
      <c r="C118" s="530"/>
      <c r="D118" s="687">
        <v>3</v>
      </c>
      <c r="E118" s="687"/>
      <c r="F118" s="687"/>
      <c r="G118" s="687"/>
      <c r="H118" s="701"/>
      <c r="I118" s="701"/>
      <c r="J118" s="701"/>
      <c r="K118" s="701"/>
      <c r="L118" s="701"/>
      <c r="M118" s="701"/>
      <c r="N118" s="701"/>
      <c r="O118" s="701"/>
      <c r="P118" s="701"/>
      <c r="Q118" s="701"/>
      <c r="R118" s="701"/>
      <c r="S118" s="701"/>
      <c r="T118" s="701"/>
      <c r="U118" s="701"/>
      <c r="V118" s="701"/>
      <c r="W118" s="701"/>
      <c r="X118" s="701"/>
      <c r="Y118" s="701"/>
      <c r="Z118" s="701"/>
      <c r="AA118" s="701"/>
      <c r="AB118" s="701"/>
      <c r="AC118" s="702"/>
      <c r="AD118" s="702"/>
      <c r="AE118" s="702"/>
      <c r="AF118" s="703"/>
      <c r="AG118" s="703"/>
      <c r="AH118" s="703"/>
      <c r="AI118" s="703"/>
      <c r="AJ118" s="703"/>
      <c r="AK118" s="703"/>
      <c r="AL118" s="703"/>
      <c r="AM118" s="704"/>
      <c r="AN118"/>
      <c r="AO118" s="217"/>
      <c r="AP118" s="217"/>
      <c r="AQ118" s="217"/>
      <c r="AR118" s="217"/>
      <c r="AS118" s="217"/>
      <c r="AT118" s="217"/>
      <c r="AU118" s="217"/>
      <c r="AV118"/>
      <c r="AW118"/>
    </row>
    <row r="119" spans="2:49" ht="6" customHeight="1" x14ac:dyDescent="0.25">
      <c r="B119" s="411"/>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row>
    <row r="120" spans="2:49" ht="16.5" customHeight="1" x14ac:dyDescent="0.3">
      <c r="B120" s="414" t="s">
        <v>4</v>
      </c>
      <c r="C120" s="415"/>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15"/>
      <c r="AE120" s="415"/>
      <c r="AF120" s="416"/>
      <c r="AG120" s="282"/>
      <c r="AH120" s="407" t="s">
        <v>236</v>
      </c>
      <c r="AI120" s="407"/>
      <c r="AJ120" s="407"/>
      <c r="AK120" s="407"/>
      <c r="AL120" s="407"/>
      <c r="AM120" s="407"/>
      <c r="AN120"/>
      <c r="AO120" s="217"/>
      <c r="AP120" s="217"/>
      <c r="AQ120" s="217"/>
      <c r="AR120" s="217"/>
      <c r="AS120" s="217"/>
      <c r="AT120" s="217"/>
      <c r="AU120" s="217"/>
      <c r="AV120"/>
      <c r="AW120"/>
    </row>
    <row r="121" spans="2:49" ht="12.75" customHeight="1" x14ac:dyDescent="0.25">
      <c r="B121" s="582" t="s">
        <v>308</v>
      </c>
      <c r="C121" s="583"/>
      <c r="D121" s="583"/>
      <c r="E121" s="583"/>
      <c r="F121" s="583"/>
      <c r="G121" s="583"/>
      <c r="H121" s="583"/>
      <c r="I121" s="583"/>
      <c r="J121" s="583"/>
      <c r="K121" s="583"/>
      <c r="L121" s="583"/>
      <c r="M121" s="583"/>
      <c r="N121" s="583"/>
      <c r="O121" s="584" t="s">
        <v>1</v>
      </c>
      <c r="P121" s="585"/>
      <c r="Q121" s="585"/>
      <c r="R121" s="586"/>
      <c r="S121" s="592" t="s">
        <v>3</v>
      </c>
      <c r="T121" s="593"/>
      <c r="U121" s="593"/>
      <c r="V121" s="593"/>
      <c r="W121" s="593"/>
      <c r="X121" s="593"/>
      <c r="Y121" s="593"/>
      <c r="Z121" s="593"/>
      <c r="AA121" s="593"/>
      <c r="AB121" s="593"/>
      <c r="AC121" s="593"/>
      <c r="AD121" s="593"/>
      <c r="AE121" s="598"/>
      <c r="AF121" s="592" t="s">
        <v>2</v>
      </c>
      <c r="AG121" s="593"/>
      <c r="AH121" s="593"/>
      <c r="AI121" s="593"/>
      <c r="AJ121" s="593"/>
      <c r="AK121" s="593"/>
      <c r="AL121" s="593"/>
      <c r="AM121" s="594"/>
      <c r="AN121"/>
      <c r="AO121" s="217"/>
      <c r="AP121" s="217"/>
      <c r="AQ121" s="217"/>
      <c r="AR121" s="217"/>
      <c r="AS121" s="217"/>
      <c r="AT121" s="217"/>
      <c r="AU121" s="217"/>
      <c r="AV121"/>
      <c r="AW121"/>
    </row>
    <row r="122" spans="2:49" ht="20.149999999999999" customHeight="1" x14ac:dyDescent="0.25">
      <c r="B122" s="405" t="str">
        <f>IF(ISBLANK('KM Source change form'!$F$5),"",'KM Source change form'!$F$5)</f>
        <v/>
      </c>
      <c r="C122" s="406"/>
      <c r="D122" s="406"/>
      <c r="E122" s="406"/>
      <c r="F122" s="406"/>
      <c r="G122" s="406"/>
      <c r="H122" s="406"/>
      <c r="I122" s="406"/>
      <c r="J122" s="406"/>
      <c r="K122" s="406"/>
      <c r="L122" s="406"/>
      <c r="M122" s="406"/>
      <c r="N122" s="406"/>
      <c r="O122" s="587" t="str">
        <f>IF(ISBLANK('KM Source change form'!$F$6),"",'KM Source change form'!$F$6)</f>
        <v/>
      </c>
      <c r="P122" s="587"/>
      <c r="Q122" s="587"/>
      <c r="R122" s="587"/>
      <c r="S122" s="595" t="s">
        <v>174</v>
      </c>
      <c r="T122" s="596"/>
      <c r="U122" s="596"/>
      <c r="V122" s="596"/>
      <c r="W122" s="596"/>
      <c r="X122" s="596"/>
      <c r="Y122" s="596"/>
      <c r="Z122" s="596"/>
      <c r="AA122" s="596"/>
      <c r="AB122" s="596"/>
      <c r="AC122" s="596"/>
      <c r="AD122" s="596"/>
      <c r="AE122" s="599"/>
      <c r="AF122" s="595" t="str">
        <f>IF(ISBLANK('KM Source change form'!$AH$5),"",IF(ISBLANK('KM Source change form'!$G$42),'KM Source change form'!$AH$5,'KM Source change form'!$G$42))</f>
        <v/>
      </c>
      <c r="AG122" s="596"/>
      <c r="AH122" s="596"/>
      <c r="AI122" s="596"/>
      <c r="AJ122" s="596"/>
      <c r="AK122" s="596"/>
      <c r="AL122" s="596"/>
      <c r="AM122" s="597"/>
      <c r="AN122"/>
      <c r="AO122" s="217"/>
      <c r="AP122" s="217"/>
      <c r="AQ122" s="217"/>
      <c r="AR122" s="217"/>
      <c r="AS122" s="217"/>
      <c r="AT122" s="217"/>
      <c r="AU122" s="217"/>
      <c r="AV122"/>
      <c r="AW122"/>
    </row>
    <row r="123" spans="2:49" ht="12.75" customHeight="1" x14ac:dyDescent="0.25">
      <c r="B123" s="600" t="s">
        <v>231</v>
      </c>
      <c r="C123" s="601"/>
      <c r="D123" s="601"/>
      <c r="E123" s="601"/>
      <c r="F123" s="601"/>
      <c r="G123" s="601"/>
      <c r="H123" s="601"/>
      <c r="I123" s="601"/>
      <c r="J123" s="601"/>
      <c r="K123" s="601"/>
      <c r="L123" s="601" t="s">
        <v>235</v>
      </c>
      <c r="M123" s="601"/>
      <c r="N123" s="601"/>
      <c r="O123" s="601"/>
      <c r="P123" s="601"/>
      <c r="Q123" s="601"/>
      <c r="R123" s="601"/>
      <c r="S123" s="602" t="s">
        <v>169</v>
      </c>
      <c r="T123" s="602"/>
      <c r="U123" s="602"/>
      <c r="V123" s="602"/>
      <c r="W123" s="602"/>
      <c r="X123" s="602"/>
      <c r="Y123" s="602"/>
      <c r="Z123" s="602"/>
      <c r="AA123" s="602"/>
      <c r="AB123" s="602"/>
      <c r="AC123" s="602" t="s">
        <v>226</v>
      </c>
      <c r="AD123" s="602"/>
      <c r="AE123" s="602"/>
      <c r="AF123" s="602"/>
      <c r="AG123" s="602"/>
      <c r="AH123" s="602"/>
      <c r="AI123" s="602"/>
      <c r="AJ123" s="602"/>
      <c r="AK123" s="602"/>
      <c r="AL123" s="602"/>
      <c r="AM123" s="605"/>
      <c r="AP123" s="217"/>
      <c r="AQ123" s="217"/>
      <c r="AR123" s="217"/>
      <c r="AS123" s="217"/>
      <c r="AT123" s="217"/>
      <c r="AU123" s="217"/>
      <c r="AV123"/>
      <c r="AW123"/>
    </row>
    <row r="124" spans="2:49" ht="20.149999999999999" customHeight="1" x14ac:dyDescent="0.25">
      <c r="B124" s="588" t="str">
        <f>IF(ISBLANK($F$55),"",$F$55)</f>
        <v/>
      </c>
      <c r="C124" s="589"/>
      <c r="D124" s="589"/>
      <c r="E124" s="589"/>
      <c r="F124" s="589"/>
      <c r="G124" s="589"/>
      <c r="H124" s="589"/>
      <c r="I124" s="589"/>
      <c r="J124" s="589"/>
      <c r="K124" s="589"/>
      <c r="L124" s="590" t="str">
        <f>IF(ISBLANK($AB$55),"",$AB$55)</f>
        <v/>
      </c>
      <c r="M124" s="590"/>
      <c r="N124" s="590"/>
      <c r="O124" s="590"/>
      <c r="P124" s="590"/>
      <c r="Q124" s="590"/>
      <c r="R124" s="590"/>
      <c r="S124" s="591" t="str">
        <f>IF(ISBLANK($AJ$55),"",$AJ$55)</f>
        <v/>
      </c>
      <c r="T124" s="591"/>
      <c r="U124" s="591"/>
      <c r="V124" s="591"/>
      <c r="W124" s="591"/>
      <c r="X124" s="591"/>
      <c r="Y124" s="591"/>
      <c r="Z124" s="591"/>
      <c r="AA124" s="591"/>
      <c r="AB124" s="591"/>
      <c r="AC124" s="603" t="str">
        <f>IF(ISBLANK($F$58),"",IF(ISBLANK($P$58),$F$58,$P$58))</f>
        <v/>
      </c>
      <c r="AD124" s="603"/>
      <c r="AE124" s="603"/>
      <c r="AF124" s="603"/>
      <c r="AG124" s="603"/>
      <c r="AH124" s="603"/>
      <c r="AI124" s="603"/>
      <c r="AJ124" s="603"/>
      <c r="AK124" s="603"/>
      <c r="AL124" s="603"/>
      <c r="AM124" s="604"/>
      <c r="AP124" s="217"/>
      <c r="AQ124" s="217"/>
      <c r="AR124" s="217"/>
      <c r="AS124" s="217"/>
      <c r="AT124" s="217"/>
      <c r="AU124" s="217"/>
      <c r="AV124"/>
      <c r="AW124"/>
    </row>
    <row r="125" spans="2:49" ht="26.25" customHeight="1" x14ac:dyDescent="0.25">
      <c r="B125" s="514" t="s">
        <v>305</v>
      </c>
      <c r="C125" s="515"/>
      <c r="D125" s="515"/>
      <c r="E125" s="515"/>
      <c r="F125" s="515"/>
      <c r="G125" s="515"/>
      <c r="H125" s="515"/>
      <c r="I125" s="515"/>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5"/>
      <c r="AM125" s="516"/>
      <c r="AP125" s="217"/>
      <c r="AQ125" s="217"/>
      <c r="AR125" s="217"/>
      <c r="AS125" s="217"/>
      <c r="AT125" s="217"/>
      <c r="AU125" s="217"/>
      <c r="AV125"/>
      <c r="AW125"/>
    </row>
    <row r="126" spans="2:49" ht="15" customHeight="1" x14ac:dyDescent="0.25">
      <c r="B126" s="412" t="s">
        <v>185</v>
      </c>
      <c r="C126" s="413"/>
      <c r="D126" s="413"/>
      <c r="E126" s="413"/>
      <c r="F126" s="413"/>
      <c r="G126" s="413"/>
      <c r="H126" s="413"/>
      <c r="I126" s="413"/>
      <c r="J126" s="413"/>
      <c r="K126" s="413"/>
      <c r="L126" s="413"/>
      <c r="M126" s="413"/>
      <c r="N126" s="413"/>
      <c r="O126" s="413"/>
      <c r="P126" s="413"/>
      <c r="Q126" s="413"/>
      <c r="R126" s="413"/>
      <c r="S126" s="413"/>
      <c r="T126" s="351"/>
      <c r="U126" s="351"/>
      <c r="V126" s="284"/>
      <c r="W126" s="284"/>
      <c r="X126" s="413" t="s">
        <v>0</v>
      </c>
      <c r="Y126" s="413"/>
      <c r="Z126" s="413"/>
      <c r="AA126" s="413"/>
      <c r="AB126" s="413"/>
      <c r="AC126" s="413"/>
      <c r="AD126" s="413"/>
      <c r="AE126" s="413"/>
      <c r="AF126" s="413"/>
      <c r="AG126" s="413"/>
      <c r="AH126" s="413"/>
      <c r="AI126" s="413"/>
      <c r="AJ126" s="413"/>
      <c r="AK126" s="413"/>
      <c r="AL126" s="413"/>
      <c r="AM126" s="747"/>
      <c r="AO126" s="231">
        <f>HLOOKUP(AP6,Matrix!M1:R2,2,0)</f>
        <v>12</v>
      </c>
      <c r="AP126" s="217"/>
      <c r="AQ126" s="217"/>
      <c r="AR126" s="217"/>
      <c r="AS126" s="217"/>
      <c r="AT126" s="217"/>
      <c r="AU126" s="217"/>
      <c r="AV126"/>
      <c r="AW126"/>
    </row>
    <row r="127" spans="2:49" ht="25.5" customHeight="1" x14ac:dyDescent="0.25">
      <c r="B127" s="349">
        <v>1</v>
      </c>
      <c r="C127" s="408" t="str">
        <f t="shared" ref="C127:C141" si="3">IF(AP18=1,X18,"")</f>
        <v/>
      </c>
      <c r="D127" s="408"/>
      <c r="E127" s="408"/>
      <c r="F127" s="408"/>
      <c r="G127" s="408"/>
      <c r="H127" s="408"/>
      <c r="I127" s="408"/>
      <c r="J127" s="408"/>
      <c r="K127" s="408"/>
      <c r="L127" s="408"/>
      <c r="M127" s="408"/>
      <c r="N127" s="408"/>
      <c r="O127" s="408"/>
      <c r="P127" s="408"/>
      <c r="Q127" s="408"/>
      <c r="R127" s="408"/>
      <c r="S127" s="408"/>
      <c r="T127" s="352"/>
      <c r="U127" s="352"/>
      <c r="V127" s="3"/>
      <c r="W127" s="3"/>
      <c r="X127" s="409" t="str">
        <f>IF(C127="","",IF(VLOOKUP(X18,Matrix!$D$4:$R$75,$AO$126,0)=0,"",VLOOKUP(X18,Matrix!$D$4:$R$75,$AO$126,0)))</f>
        <v/>
      </c>
      <c r="Y127" s="409"/>
      <c r="Z127" s="409"/>
      <c r="AA127" s="409"/>
      <c r="AB127" s="409"/>
      <c r="AC127" s="409"/>
      <c r="AD127" s="409"/>
      <c r="AE127" s="409"/>
      <c r="AF127" s="409"/>
      <c r="AG127" s="409"/>
      <c r="AH127" s="409"/>
      <c r="AI127" s="409"/>
      <c r="AJ127" s="409"/>
      <c r="AK127" s="409"/>
      <c r="AL127" s="409"/>
      <c r="AM127" s="410"/>
      <c r="AP127" s="217"/>
      <c r="AQ127" s="217"/>
      <c r="AR127" s="217"/>
      <c r="AS127" s="217"/>
      <c r="AT127" s="217"/>
      <c r="AU127" s="217"/>
      <c r="AV127"/>
      <c r="AW127"/>
    </row>
    <row r="128" spans="2:49" ht="25.5" customHeight="1" x14ac:dyDescent="0.25">
      <c r="B128" s="349">
        <v>2</v>
      </c>
      <c r="C128" s="408" t="str">
        <f t="shared" si="3"/>
        <v/>
      </c>
      <c r="D128" s="408"/>
      <c r="E128" s="408"/>
      <c r="F128" s="408"/>
      <c r="G128" s="408"/>
      <c r="H128" s="408"/>
      <c r="I128" s="408"/>
      <c r="J128" s="408"/>
      <c r="K128" s="408"/>
      <c r="L128" s="408"/>
      <c r="M128" s="408"/>
      <c r="N128" s="408"/>
      <c r="O128" s="408"/>
      <c r="P128" s="408"/>
      <c r="Q128" s="408"/>
      <c r="R128" s="408"/>
      <c r="S128" s="408"/>
      <c r="T128" s="352"/>
      <c r="U128" s="352"/>
      <c r="V128" s="3"/>
      <c r="W128" s="3"/>
      <c r="X128" s="409" t="str">
        <f>IF(C128="","",IF(VLOOKUP(X19,Matrix!$D$4:$R$75,$AO$126,0)=0,"",VLOOKUP(X19,Matrix!$D$4:$R$75,$AO$126,0)))</f>
        <v/>
      </c>
      <c r="Y128" s="409"/>
      <c r="Z128" s="409"/>
      <c r="AA128" s="409"/>
      <c r="AB128" s="409"/>
      <c r="AC128" s="409"/>
      <c r="AD128" s="409"/>
      <c r="AE128" s="409"/>
      <c r="AF128" s="409"/>
      <c r="AG128" s="409"/>
      <c r="AH128" s="409"/>
      <c r="AI128" s="409"/>
      <c r="AJ128" s="409"/>
      <c r="AK128" s="409"/>
      <c r="AL128" s="409"/>
      <c r="AM128" s="410"/>
      <c r="AP128" s="217"/>
      <c r="AQ128" s="217"/>
      <c r="AR128" s="217"/>
      <c r="AS128" s="217"/>
      <c r="AT128" s="217"/>
      <c r="AU128" s="217"/>
      <c r="AV128"/>
      <c r="AW128"/>
    </row>
    <row r="129" spans="2:49" ht="25.5" customHeight="1" x14ac:dyDescent="0.25">
      <c r="B129" s="349">
        <v>3</v>
      </c>
      <c r="C129" s="408" t="str">
        <f t="shared" si="3"/>
        <v/>
      </c>
      <c r="D129" s="408"/>
      <c r="E129" s="408"/>
      <c r="F129" s="408"/>
      <c r="G129" s="408"/>
      <c r="H129" s="408"/>
      <c r="I129" s="408"/>
      <c r="J129" s="408"/>
      <c r="K129" s="408"/>
      <c r="L129" s="408"/>
      <c r="M129" s="408"/>
      <c r="N129" s="408"/>
      <c r="O129" s="408"/>
      <c r="P129" s="408"/>
      <c r="Q129" s="408"/>
      <c r="R129" s="408"/>
      <c r="S129" s="408"/>
      <c r="T129" s="352"/>
      <c r="U129" s="352"/>
      <c r="V129" s="3"/>
      <c r="W129" s="3"/>
      <c r="X129" s="409" t="str">
        <f>IF(C129="","",IF(VLOOKUP(X20,Matrix!$D$4:$R$75,$AO$126,0)=0,"",VLOOKUP(X20,Matrix!$D$4:$R$75,$AO$126,0)))</f>
        <v/>
      </c>
      <c r="Y129" s="409"/>
      <c r="Z129" s="409"/>
      <c r="AA129" s="409"/>
      <c r="AB129" s="409"/>
      <c r="AC129" s="409"/>
      <c r="AD129" s="409"/>
      <c r="AE129" s="409"/>
      <c r="AF129" s="409"/>
      <c r="AG129" s="409"/>
      <c r="AH129" s="409"/>
      <c r="AI129" s="409"/>
      <c r="AJ129" s="409"/>
      <c r="AK129" s="409"/>
      <c r="AL129" s="409"/>
      <c r="AM129" s="410"/>
      <c r="AP129" s="217"/>
      <c r="AQ129" s="217"/>
      <c r="AR129" s="217"/>
      <c r="AS129" s="217"/>
      <c r="AT129" s="217"/>
      <c r="AU129" s="217"/>
      <c r="AV129"/>
      <c r="AW129"/>
    </row>
    <row r="130" spans="2:49" ht="25.5" customHeight="1" x14ac:dyDescent="0.25">
      <c r="B130" s="349">
        <v>4</v>
      </c>
      <c r="C130" s="408" t="str">
        <f t="shared" si="3"/>
        <v/>
      </c>
      <c r="D130" s="408"/>
      <c r="E130" s="408"/>
      <c r="F130" s="408"/>
      <c r="G130" s="408"/>
      <c r="H130" s="408"/>
      <c r="I130" s="408"/>
      <c r="J130" s="408"/>
      <c r="K130" s="408"/>
      <c r="L130" s="408"/>
      <c r="M130" s="408"/>
      <c r="N130" s="408"/>
      <c r="O130" s="408"/>
      <c r="P130" s="408"/>
      <c r="Q130" s="408"/>
      <c r="R130" s="408"/>
      <c r="S130" s="408"/>
      <c r="T130" s="352"/>
      <c r="U130" s="352"/>
      <c r="V130" s="3"/>
      <c r="W130" s="3"/>
      <c r="X130" s="409" t="str">
        <f>IF(C130="","",IF(VLOOKUP(X21,Matrix!$D$4:$R$75,$AO$126,0)=0,"",VLOOKUP(X21,Matrix!$D$4:$R$75,$AO$126,0)))</f>
        <v/>
      </c>
      <c r="Y130" s="409"/>
      <c r="Z130" s="409"/>
      <c r="AA130" s="409"/>
      <c r="AB130" s="409"/>
      <c r="AC130" s="409"/>
      <c r="AD130" s="409"/>
      <c r="AE130" s="409"/>
      <c r="AF130" s="409"/>
      <c r="AG130" s="409"/>
      <c r="AH130" s="409"/>
      <c r="AI130" s="409"/>
      <c r="AJ130" s="409"/>
      <c r="AK130" s="409"/>
      <c r="AL130" s="409"/>
      <c r="AM130" s="410"/>
      <c r="AP130" s="217"/>
      <c r="AQ130" s="217"/>
      <c r="AR130" s="217"/>
      <c r="AS130" s="217"/>
      <c r="AT130" s="217"/>
      <c r="AU130" s="217"/>
      <c r="AV130"/>
      <c r="AW130"/>
    </row>
    <row r="131" spans="2:49" ht="25.5" customHeight="1" x14ac:dyDescent="0.25">
      <c r="B131" s="349">
        <v>5</v>
      </c>
      <c r="C131" s="408" t="str">
        <f t="shared" si="3"/>
        <v/>
      </c>
      <c r="D131" s="408"/>
      <c r="E131" s="408"/>
      <c r="F131" s="408"/>
      <c r="G131" s="408"/>
      <c r="H131" s="408"/>
      <c r="I131" s="408"/>
      <c r="J131" s="408"/>
      <c r="K131" s="408"/>
      <c r="L131" s="408"/>
      <c r="M131" s="408"/>
      <c r="N131" s="408"/>
      <c r="O131" s="408"/>
      <c r="P131" s="408"/>
      <c r="Q131" s="408"/>
      <c r="R131" s="408"/>
      <c r="S131" s="408"/>
      <c r="T131" s="352"/>
      <c r="U131" s="352"/>
      <c r="V131" s="3"/>
      <c r="W131" s="3"/>
      <c r="X131" s="409" t="str">
        <f>IF(C131="","",IF(VLOOKUP(X22,Matrix!$D$4:$R$75,$AO$126,0)=0,"",VLOOKUP(X22,Matrix!$D$4:$R$75,$AO$126,0)))</f>
        <v/>
      </c>
      <c r="Y131" s="409"/>
      <c r="Z131" s="409"/>
      <c r="AA131" s="409"/>
      <c r="AB131" s="409"/>
      <c r="AC131" s="409"/>
      <c r="AD131" s="409"/>
      <c r="AE131" s="409"/>
      <c r="AF131" s="409"/>
      <c r="AG131" s="409"/>
      <c r="AH131" s="409"/>
      <c r="AI131" s="409"/>
      <c r="AJ131" s="409"/>
      <c r="AK131" s="409"/>
      <c r="AL131" s="409"/>
      <c r="AM131" s="410"/>
      <c r="AP131" s="217"/>
      <c r="AQ131" s="217"/>
      <c r="AR131" s="217"/>
      <c r="AS131" s="217"/>
      <c r="AT131" s="217"/>
      <c r="AU131" s="217"/>
      <c r="AV131"/>
      <c r="AW131"/>
    </row>
    <row r="132" spans="2:49" ht="25.5" customHeight="1" x14ac:dyDescent="0.25">
      <c r="B132" s="349">
        <v>6</v>
      </c>
      <c r="C132" s="408" t="str">
        <f t="shared" si="3"/>
        <v/>
      </c>
      <c r="D132" s="408"/>
      <c r="E132" s="408"/>
      <c r="F132" s="408"/>
      <c r="G132" s="408"/>
      <c r="H132" s="408"/>
      <c r="I132" s="408"/>
      <c r="J132" s="408"/>
      <c r="K132" s="408"/>
      <c r="L132" s="408"/>
      <c r="M132" s="408"/>
      <c r="N132" s="408"/>
      <c r="O132" s="408"/>
      <c r="P132" s="408"/>
      <c r="Q132" s="408"/>
      <c r="R132" s="408"/>
      <c r="S132" s="408"/>
      <c r="T132" s="352"/>
      <c r="U132" s="352"/>
      <c r="V132" s="3"/>
      <c r="W132" s="3"/>
      <c r="X132" s="409" t="str">
        <f>IF(C132="","",IF(VLOOKUP(X23,Matrix!$D$4:$R$75,$AO$126,0)=0,"",VLOOKUP(X23,Matrix!$D$4:$R$75,$AO$126,0)))</f>
        <v/>
      </c>
      <c r="Y132" s="409"/>
      <c r="Z132" s="409"/>
      <c r="AA132" s="409"/>
      <c r="AB132" s="409"/>
      <c r="AC132" s="409"/>
      <c r="AD132" s="409"/>
      <c r="AE132" s="409"/>
      <c r="AF132" s="409"/>
      <c r="AG132" s="409"/>
      <c r="AH132" s="409"/>
      <c r="AI132" s="409"/>
      <c r="AJ132" s="409"/>
      <c r="AK132" s="409"/>
      <c r="AL132" s="409"/>
      <c r="AM132" s="410"/>
      <c r="AP132" s="217"/>
      <c r="AQ132" s="217"/>
      <c r="AR132" s="217"/>
      <c r="AS132" s="217"/>
      <c r="AT132" s="217"/>
      <c r="AU132" s="217"/>
      <c r="AV132"/>
      <c r="AW132"/>
    </row>
    <row r="133" spans="2:49" ht="25.5" customHeight="1" x14ac:dyDescent="0.25">
      <c r="B133" s="349">
        <v>7</v>
      </c>
      <c r="C133" s="408" t="str">
        <f t="shared" si="3"/>
        <v/>
      </c>
      <c r="D133" s="408"/>
      <c r="E133" s="408"/>
      <c r="F133" s="408"/>
      <c r="G133" s="408"/>
      <c r="H133" s="408"/>
      <c r="I133" s="408"/>
      <c r="J133" s="408"/>
      <c r="K133" s="408"/>
      <c r="L133" s="408"/>
      <c r="M133" s="408"/>
      <c r="N133" s="408"/>
      <c r="O133" s="408"/>
      <c r="P133" s="408"/>
      <c r="Q133" s="408"/>
      <c r="R133" s="408"/>
      <c r="S133" s="408"/>
      <c r="T133" s="352"/>
      <c r="U133" s="352"/>
      <c r="V133" s="3"/>
      <c r="W133" s="3"/>
      <c r="X133" s="409" t="str">
        <f>IF(C133="","",IF(VLOOKUP(X24,Matrix!$D$4:$R$75,$AO$126,0)=0,"",VLOOKUP(X24,Matrix!$D$4:$R$75,$AO$126,0)))</f>
        <v/>
      </c>
      <c r="Y133" s="409"/>
      <c r="Z133" s="409"/>
      <c r="AA133" s="409"/>
      <c r="AB133" s="409"/>
      <c r="AC133" s="409"/>
      <c r="AD133" s="409"/>
      <c r="AE133" s="409"/>
      <c r="AF133" s="409"/>
      <c r="AG133" s="409"/>
      <c r="AH133" s="409"/>
      <c r="AI133" s="409"/>
      <c r="AJ133" s="409"/>
      <c r="AK133" s="409"/>
      <c r="AL133" s="409"/>
      <c r="AM133" s="410"/>
      <c r="AP133" s="217"/>
      <c r="AQ133" s="217"/>
      <c r="AR133" s="217"/>
      <c r="AS133" s="217"/>
      <c r="AT133" s="217"/>
      <c r="AU133" s="217"/>
      <c r="AV133"/>
      <c r="AW133"/>
    </row>
    <row r="134" spans="2:49" ht="25.5" customHeight="1" x14ac:dyDescent="0.25">
      <c r="B134" s="349">
        <v>8</v>
      </c>
      <c r="C134" s="408" t="str">
        <f t="shared" si="3"/>
        <v/>
      </c>
      <c r="D134" s="408"/>
      <c r="E134" s="408"/>
      <c r="F134" s="408"/>
      <c r="G134" s="408"/>
      <c r="H134" s="408"/>
      <c r="I134" s="408"/>
      <c r="J134" s="408"/>
      <c r="K134" s="408"/>
      <c r="L134" s="408"/>
      <c r="M134" s="408"/>
      <c r="N134" s="408"/>
      <c r="O134" s="408"/>
      <c r="P134" s="408"/>
      <c r="Q134" s="408"/>
      <c r="R134" s="408"/>
      <c r="S134" s="408"/>
      <c r="T134" s="352"/>
      <c r="U134" s="352"/>
      <c r="V134" s="3"/>
      <c r="W134" s="3"/>
      <c r="X134" s="409" t="str">
        <f>IF(C134="","",IF(VLOOKUP(X25,Matrix!$D$4:$R$75,$AO$126,0)=0,"",VLOOKUP(X25,Matrix!$D$4:$R$75,$AO$126,0)))</f>
        <v/>
      </c>
      <c r="Y134" s="409"/>
      <c r="Z134" s="409"/>
      <c r="AA134" s="409"/>
      <c r="AB134" s="409"/>
      <c r="AC134" s="409"/>
      <c r="AD134" s="409"/>
      <c r="AE134" s="409"/>
      <c r="AF134" s="409"/>
      <c r="AG134" s="409"/>
      <c r="AH134" s="409"/>
      <c r="AI134" s="409"/>
      <c r="AJ134" s="409"/>
      <c r="AK134" s="409"/>
      <c r="AL134" s="409"/>
      <c r="AM134" s="410"/>
      <c r="AP134" s="217"/>
      <c r="AQ134" s="217"/>
      <c r="AR134" s="217"/>
      <c r="AS134" s="217"/>
      <c r="AT134" s="217"/>
      <c r="AU134" s="217"/>
      <c r="AV134"/>
      <c r="AW134"/>
    </row>
    <row r="135" spans="2:49" ht="25.5" customHeight="1" x14ac:dyDescent="0.25">
      <c r="B135" s="349">
        <v>9</v>
      </c>
      <c r="C135" s="408" t="str">
        <f t="shared" si="3"/>
        <v/>
      </c>
      <c r="D135" s="408"/>
      <c r="E135" s="408"/>
      <c r="F135" s="408"/>
      <c r="G135" s="408"/>
      <c r="H135" s="408"/>
      <c r="I135" s="408"/>
      <c r="J135" s="408"/>
      <c r="K135" s="408"/>
      <c r="L135" s="408"/>
      <c r="M135" s="408"/>
      <c r="N135" s="408"/>
      <c r="O135" s="408"/>
      <c r="P135" s="408"/>
      <c r="Q135" s="408"/>
      <c r="R135" s="408"/>
      <c r="S135" s="408"/>
      <c r="T135" s="352"/>
      <c r="U135" s="352"/>
      <c r="V135" s="3"/>
      <c r="W135" s="3"/>
      <c r="X135" s="409" t="str">
        <f>IF(C135="","",IF(VLOOKUP(X26,Matrix!$D$4:$R$75,$AO$126,0)=0,"",VLOOKUP(X26,Matrix!$D$4:$R$75,$AO$126,0)))</f>
        <v/>
      </c>
      <c r="Y135" s="409"/>
      <c r="Z135" s="409"/>
      <c r="AA135" s="409"/>
      <c r="AB135" s="409"/>
      <c r="AC135" s="409"/>
      <c r="AD135" s="409"/>
      <c r="AE135" s="409"/>
      <c r="AF135" s="409"/>
      <c r="AG135" s="409"/>
      <c r="AH135" s="409"/>
      <c r="AI135" s="409"/>
      <c r="AJ135" s="409"/>
      <c r="AK135" s="409"/>
      <c r="AL135" s="409"/>
      <c r="AM135" s="410"/>
      <c r="AP135" s="217"/>
      <c r="AQ135" s="217"/>
      <c r="AR135" s="217"/>
      <c r="AS135" s="217"/>
      <c r="AT135" s="217"/>
      <c r="AU135" s="217"/>
      <c r="AV135"/>
      <c r="AW135"/>
    </row>
    <row r="136" spans="2:49" ht="25.5" customHeight="1" x14ac:dyDescent="0.25">
      <c r="B136" s="349">
        <v>10</v>
      </c>
      <c r="C136" s="408" t="str">
        <f t="shared" si="3"/>
        <v/>
      </c>
      <c r="D136" s="408"/>
      <c r="E136" s="408"/>
      <c r="F136" s="408"/>
      <c r="G136" s="408"/>
      <c r="H136" s="408"/>
      <c r="I136" s="408"/>
      <c r="J136" s="408"/>
      <c r="K136" s="408"/>
      <c r="L136" s="408"/>
      <c r="M136" s="408"/>
      <c r="N136" s="408"/>
      <c r="O136" s="408"/>
      <c r="P136" s="408"/>
      <c r="Q136" s="408"/>
      <c r="R136" s="408"/>
      <c r="S136" s="408"/>
      <c r="T136" s="352"/>
      <c r="U136" s="352"/>
      <c r="V136" s="3"/>
      <c r="W136" s="3"/>
      <c r="X136" s="409" t="str">
        <f>IF(C136="","",IF(VLOOKUP(X27,Matrix!$D$4:$R$75,$AO$126,0)=0,"",VLOOKUP(X27,Matrix!$D$4:$R$75,$AO$126,0)))</f>
        <v/>
      </c>
      <c r="Y136" s="409"/>
      <c r="Z136" s="409"/>
      <c r="AA136" s="409"/>
      <c r="AB136" s="409"/>
      <c r="AC136" s="409"/>
      <c r="AD136" s="409"/>
      <c r="AE136" s="409"/>
      <c r="AF136" s="409"/>
      <c r="AG136" s="409"/>
      <c r="AH136" s="409"/>
      <c r="AI136" s="409"/>
      <c r="AJ136" s="409"/>
      <c r="AK136" s="409"/>
      <c r="AL136" s="409"/>
      <c r="AM136" s="410"/>
      <c r="AP136" s="217"/>
      <c r="AQ136" s="217"/>
      <c r="AR136" s="217"/>
      <c r="AS136" s="217"/>
      <c r="AT136" s="217"/>
      <c r="AU136" s="217"/>
      <c r="AV136"/>
      <c r="AW136"/>
    </row>
    <row r="137" spans="2:49" ht="25.5" customHeight="1" x14ac:dyDescent="0.25">
      <c r="B137" s="349">
        <v>11</v>
      </c>
      <c r="C137" s="408" t="str">
        <f t="shared" si="3"/>
        <v/>
      </c>
      <c r="D137" s="408"/>
      <c r="E137" s="408"/>
      <c r="F137" s="408"/>
      <c r="G137" s="408"/>
      <c r="H137" s="408"/>
      <c r="I137" s="408"/>
      <c r="J137" s="408"/>
      <c r="K137" s="408"/>
      <c r="L137" s="408"/>
      <c r="M137" s="408"/>
      <c r="N137" s="408"/>
      <c r="O137" s="408"/>
      <c r="P137" s="408"/>
      <c r="Q137" s="408"/>
      <c r="R137" s="408"/>
      <c r="S137" s="408"/>
      <c r="T137" s="352"/>
      <c r="U137" s="352"/>
      <c r="V137" s="3"/>
      <c r="W137" s="3"/>
      <c r="X137" s="409" t="str">
        <f>IF(C137="","",IF(VLOOKUP(X28,Matrix!$D$4:$R$75,$AO$126,0)=0,"",VLOOKUP(X28,Matrix!$D$4:$R$75,$AO$126,0)))</f>
        <v/>
      </c>
      <c r="Y137" s="409"/>
      <c r="Z137" s="409"/>
      <c r="AA137" s="409"/>
      <c r="AB137" s="409"/>
      <c r="AC137" s="409"/>
      <c r="AD137" s="409"/>
      <c r="AE137" s="409"/>
      <c r="AF137" s="409"/>
      <c r="AG137" s="409"/>
      <c r="AH137" s="409"/>
      <c r="AI137" s="409"/>
      <c r="AJ137" s="409"/>
      <c r="AK137" s="409"/>
      <c r="AL137" s="409"/>
      <c r="AM137" s="410"/>
      <c r="AN137"/>
      <c r="AO137" s="217"/>
      <c r="AP137" s="217"/>
      <c r="AQ137" s="217"/>
      <c r="AR137" s="217"/>
      <c r="AS137" s="217"/>
      <c r="AT137" s="217"/>
      <c r="AU137" s="217"/>
      <c r="AV137"/>
      <c r="AW137"/>
    </row>
    <row r="138" spans="2:49" ht="25.5" customHeight="1" x14ac:dyDescent="0.25">
      <c r="B138" s="349">
        <v>12</v>
      </c>
      <c r="C138" s="408" t="str">
        <f t="shared" si="3"/>
        <v/>
      </c>
      <c r="D138" s="408"/>
      <c r="E138" s="408"/>
      <c r="F138" s="408"/>
      <c r="G138" s="408"/>
      <c r="H138" s="408"/>
      <c r="I138" s="408"/>
      <c r="J138" s="408"/>
      <c r="K138" s="408"/>
      <c r="L138" s="408"/>
      <c r="M138" s="408"/>
      <c r="N138" s="408"/>
      <c r="O138" s="408"/>
      <c r="P138" s="408"/>
      <c r="Q138" s="408"/>
      <c r="R138" s="408"/>
      <c r="S138" s="408"/>
      <c r="T138" s="352"/>
      <c r="U138" s="352"/>
      <c r="V138" s="3"/>
      <c r="W138" s="3"/>
      <c r="X138" s="409" t="str">
        <f>IF(C138="","",IF(VLOOKUP(X29,Matrix!$D$4:$R$75,$AO$126,0)=0,"",VLOOKUP(X29,Matrix!$D$4:$R$75,$AO$126,0)))</f>
        <v/>
      </c>
      <c r="Y138" s="409"/>
      <c r="Z138" s="409"/>
      <c r="AA138" s="409"/>
      <c r="AB138" s="409"/>
      <c r="AC138" s="409"/>
      <c r="AD138" s="409"/>
      <c r="AE138" s="409"/>
      <c r="AF138" s="409"/>
      <c r="AG138" s="409"/>
      <c r="AH138" s="409"/>
      <c r="AI138" s="409"/>
      <c r="AJ138" s="409"/>
      <c r="AK138" s="409"/>
      <c r="AL138" s="409"/>
      <c r="AM138" s="410"/>
      <c r="AN138"/>
      <c r="AO138" s="217"/>
      <c r="AP138" s="217"/>
      <c r="AQ138" s="217"/>
      <c r="AR138" s="217"/>
      <c r="AS138" s="217"/>
      <c r="AT138" s="217"/>
      <c r="AU138" s="217"/>
      <c r="AV138"/>
      <c r="AW138"/>
    </row>
    <row r="139" spans="2:49" ht="25.5" customHeight="1" x14ac:dyDescent="0.25">
      <c r="B139" s="349">
        <v>13</v>
      </c>
      <c r="C139" s="408" t="str">
        <f t="shared" si="3"/>
        <v/>
      </c>
      <c r="D139" s="408"/>
      <c r="E139" s="408"/>
      <c r="F139" s="408"/>
      <c r="G139" s="408"/>
      <c r="H139" s="408"/>
      <c r="I139" s="408"/>
      <c r="J139" s="408"/>
      <c r="K139" s="408"/>
      <c r="L139" s="408"/>
      <c r="M139" s="408"/>
      <c r="N139" s="408"/>
      <c r="O139" s="408"/>
      <c r="P139" s="408"/>
      <c r="Q139" s="408"/>
      <c r="R139" s="408"/>
      <c r="S139" s="408"/>
      <c r="T139" s="352"/>
      <c r="U139" s="352"/>
      <c r="V139" s="3"/>
      <c r="W139" s="3"/>
      <c r="X139" s="409" t="str">
        <f>IF(C139="","",IF(VLOOKUP(X30,Matrix!$D$4:$R$75,$AO$126,0)=0,"",VLOOKUP(X30,Matrix!$D$4:$R$75,$AO$126,0)))</f>
        <v/>
      </c>
      <c r="Y139" s="409"/>
      <c r="Z139" s="409"/>
      <c r="AA139" s="409"/>
      <c r="AB139" s="409"/>
      <c r="AC139" s="409"/>
      <c r="AD139" s="409"/>
      <c r="AE139" s="409"/>
      <c r="AF139" s="409"/>
      <c r="AG139" s="409"/>
      <c r="AH139" s="409"/>
      <c r="AI139" s="409"/>
      <c r="AJ139" s="409"/>
      <c r="AK139" s="409"/>
      <c r="AL139" s="409"/>
      <c r="AM139" s="410"/>
      <c r="AN139"/>
      <c r="AO139" s="217"/>
      <c r="AP139" s="217"/>
      <c r="AQ139" s="217"/>
      <c r="AR139" s="217"/>
      <c r="AS139" s="217"/>
      <c r="AT139" s="217"/>
      <c r="AU139" s="217"/>
      <c r="AV139"/>
      <c r="AW139"/>
    </row>
    <row r="140" spans="2:49" ht="25.5" customHeight="1" x14ac:dyDescent="0.25">
      <c r="B140" s="349">
        <v>14</v>
      </c>
      <c r="C140" s="408" t="str">
        <f t="shared" si="3"/>
        <v/>
      </c>
      <c r="D140" s="408"/>
      <c r="E140" s="408"/>
      <c r="F140" s="408"/>
      <c r="G140" s="408"/>
      <c r="H140" s="408"/>
      <c r="I140" s="408"/>
      <c r="J140" s="408"/>
      <c r="K140" s="408"/>
      <c r="L140" s="408"/>
      <c r="M140" s="408"/>
      <c r="N140" s="408"/>
      <c r="O140" s="408"/>
      <c r="P140" s="408"/>
      <c r="Q140" s="408"/>
      <c r="R140" s="408"/>
      <c r="S140" s="408"/>
      <c r="T140" s="352"/>
      <c r="U140" s="352"/>
      <c r="V140" s="3"/>
      <c r="W140" s="3"/>
      <c r="X140" s="409" t="str">
        <f>IF(C140="","",IF(VLOOKUP(X31,Matrix!$D$4:$R$75,$AO$126,0)=0,"",VLOOKUP(X31,Matrix!$D$4:$R$75,$AO$126,0)))</f>
        <v/>
      </c>
      <c r="Y140" s="409"/>
      <c r="Z140" s="409"/>
      <c r="AA140" s="409"/>
      <c r="AB140" s="409"/>
      <c r="AC140" s="409"/>
      <c r="AD140" s="409"/>
      <c r="AE140" s="409"/>
      <c r="AF140" s="409"/>
      <c r="AG140" s="409"/>
      <c r="AH140" s="409"/>
      <c r="AI140" s="409"/>
      <c r="AJ140" s="409"/>
      <c r="AK140" s="409"/>
      <c r="AL140" s="409"/>
      <c r="AM140" s="410"/>
      <c r="AN140"/>
      <c r="AO140" s="217"/>
      <c r="AP140" s="217"/>
      <c r="AQ140" s="217"/>
      <c r="AR140" s="217"/>
      <c r="AS140" s="217"/>
      <c r="AT140" s="217"/>
      <c r="AU140" s="217"/>
      <c r="AV140"/>
      <c r="AW140"/>
    </row>
    <row r="141" spans="2:49" ht="25.5" customHeight="1" x14ac:dyDescent="0.25">
      <c r="B141" s="349">
        <v>15</v>
      </c>
      <c r="C141" s="408" t="str">
        <f t="shared" si="3"/>
        <v/>
      </c>
      <c r="D141" s="408"/>
      <c r="E141" s="408"/>
      <c r="F141" s="408"/>
      <c r="G141" s="408"/>
      <c r="H141" s="408"/>
      <c r="I141" s="408"/>
      <c r="J141" s="408"/>
      <c r="K141" s="408"/>
      <c r="L141" s="408"/>
      <c r="M141" s="408"/>
      <c r="N141" s="408"/>
      <c r="O141" s="408"/>
      <c r="P141" s="408"/>
      <c r="Q141" s="408"/>
      <c r="R141" s="408"/>
      <c r="S141" s="408"/>
      <c r="T141" s="352"/>
      <c r="U141" s="352"/>
      <c r="V141" s="3"/>
      <c r="W141" s="3"/>
      <c r="X141" s="409" t="str">
        <f>IF(C141="","",IF(VLOOKUP(X32,Matrix!$D$4:$R$75,$AO$126,0)=0,"",VLOOKUP(X32,Matrix!$D$4:$R$75,$AO$126,0)))</f>
        <v/>
      </c>
      <c r="Y141" s="409"/>
      <c r="Z141" s="409"/>
      <c r="AA141" s="409"/>
      <c r="AB141" s="409"/>
      <c r="AC141" s="409"/>
      <c r="AD141" s="409"/>
      <c r="AE141" s="409"/>
      <c r="AF141" s="409"/>
      <c r="AG141" s="409"/>
      <c r="AH141" s="409"/>
      <c r="AI141" s="409"/>
      <c r="AJ141" s="409"/>
      <c r="AK141" s="409"/>
      <c r="AL141" s="409"/>
      <c r="AM141" s="410"/>
      <c r="AN141"/>
      <c r="AO141" s="217"/>
      <c r="AP141" s="217"/>
      <c r="AQ141" s="217"/>
      <c r="AR141" s="217"/>
      <c r="AS141" s="217"/>
      <c r="AT141" s="217"/>
      <c r="AU141" s="217"/>
      <c r="AV141"/>
      <c r="AW141"/>
    </row>
    <row r="142" spans="2:49" ht="25.5" customHeight="1" x14ac:dyDescent="0.25">
      <c r="B142" s="349">
        <v>16</v>
      </c>
      <c r="C142" s="408" t="str">
        <f>IF(AP46=1,X46,"")</f>
        <v/>
      </c>
      <c r="D142" s="408"/>
      <c r="E142" s="408"/>
      <c r="F142" s="408"/>
      <c r="G142" s="408"/>
      <c r="H142" s="408"/>
      <c r="I142" s="408"/>
      <c r="J142" s="408"/>
      <c r="K142" s="408"/>
      <c r="L142" s="408"/>
      <c r="M142" s="408"/>
      <c r="N142" s="408"/>
      <c r="O142" s="408"/>
      <c r="P142" s="408"/>
      <c r="Q142" s="408"/>
      <c r="R142" s="408"/>
      <c r="S142" s="408"/>
      <c r="T142" s="352"/>
      <c r="U142" s="352"/>
      <c r="V142" s="3"/>
      <c r="W142" s="3"/>
      <c r="X142" s="409" t="str">
        <f>IF(C142="","",IF(VLOOKUP(X46,Matrix!$D$4:$R$75,$AO$126,0)=0,"",VLOOKUP(X46,Matrix!$D$4:$R$75,$AO$126,0)))</f>
        <v/>
      </c>
      <c r="Y142" s="409"/>
      <c r="Z142" s="409"/>
      <c r="AA142" s="409"/>
      <c r="AB142" s="409"/>
      <c r="AC142" s="409"/>
      <c r="AD142" s="409"/>
      <c r="AE142" s="409"/>
      <c r="AF142" s="409"/>
      <c r="AG142" s="409"/>
      <c r="AH142" s="409"/>
      <c r="AI142" s="409"/>
      <c r="AJ142" s="409"/>
      <c r="AK142" s="409"/>
      <c r="AL142" s="409"/>
      <c r="AM142" s="410"/>
      <c r="AN142"/>
      <c r="AO142" s="217"/>
      <c r="AP142" s="217"/>
      <c r="AQ142" s="217"/>
      <c r="AR142" s="217"/>
      <c r="AS142" s="217"/>
      <c r="AT142" s="217"/>
      <c r="AU142" s="217"/>
      <c r="AV142"/>
      <c r="AW142"/>
    </row>
    <row r="143" spans="2:49" ht="25.5" customHeight="1" x14ac:dyDescent="0.25">
      <c r="B143" s="349">
        <v>17</v>
      </c>
      <c r="C143" s="408" t="str">
        <f t="shared" ref="C143:C145" si="4">IF(AP33=1,X33,"")</f>
        <v/>
      </c>
      <c r="D143" s="408"/>
      <c r="E143" s="408"/>
      <c r="F143" s="408"/>
      <c r="G143" s="408"/>
      <c r="H143" s="408"/>
      <c r="I143" s="408"/>
      <c r="J143" s="408"/>
      <c r="K143" s="408"/>
      <c r="L143" s="408"/>
      <c r="M143" s="408"/>
      <c r="N143" s="408"/>
      <c r="O143" s="408"/>
      <c r="P143" s="408"/>
      <c r="Q143" s="408"/>
      <c r="R143" s="408"/>
      <c r="S143" s="408"/>
      <c r="T143" s="352"/>
      <c r="U143" s="352"/>
      <c r="V143" s="3"/>
      <c r="W143" s="3"/>
      <c r="X143" s="409" t="str">
        <f>IF(C143="","",IF(VLOOKUP(X33,Matrix!$D$4:$R$75,$AO$126,0)=0,"",VLOOKUP(X33,Matrix!$D$4:$R$75,$AO$126,0)))</f>
        <v/>
      </c>
      <c r="Y143" s="409"/>
      <c r="Z143" s="409"/>
      <c r="AA143" s="409"/>
      <c r="AB143" s="409"/>
      <c r="AC143" s="409"/>
      <c r="AD143" s="409"/>
      <c r="AE143" s="409"/>
      <c r="AF143" s="409"/>
      <c r="AG143" s="409"/>
      <c r="AH143" s="409"/>
      <c r="AI143" s="409"/>
      <c r="AJ143" s="409"/>
      <c r="AK143" s="409"/>
      <c r="AL143" s="409"/>
      <c r="AM143" s="410"/>
      <c r="AN143"/>
      <c r="AO143" s="217"/>
      <c r="AP143" s="217"/>
      <c r="AQ143" s="217"/>
      <c r="AR143" s="217"/>
      <c r="AS143" s="217"/>
      <c r="AT143" s="217"/>
      <c r="AU143" s="217"/>
      <c r="AV143"/>
      <c r="AW143"/>
    </row>
    <row r="144" spans="2:49" ht="25.5" customHeight="1" x14ac:dyDescent="0.25">
      <c r="B144" s="349">
        <v>18</v>
      </c>
      <c r="C144" s="408" t="str">
        <f t="shared" si="4"/>
        <v/>
      </c>
      <c r="D144" s="408"/>
      <c r="E144" s="408"/>
      <c r="F144" s="408"/>
      <c r="G144" s="408"/>
      <c r="H144" s="408"/>
      <c r="I144" s="408"/>
      <c r="J144" s="408"/>
      <c r="K144" s="408"/>
      <c r="L144" s="408"/>
      <c r="M144" s="408"/>
      <c r="N144" s="408"/>
      <c r="O144" s="408"/>
      <c r="P144" s="408"/>
      <c r="Q144" s="408"/>
      <c r="R144" s="408"/>
      <c r="S144" s="408"/>
      <c r="T144" s="352"/>
      <c r="U144" s="352"/>
      <c r="V144" s="3"/>
      <c r="W144" s="3"/>
      <c r="X144" s="409" t="str">
        <f>IF(C144="","",IF(VLOOKUP(X34,Matrix!$D$4:$R$75,$AO$126,0)=0,"",VLOOKUP(X34,Matrix!$D$4:$R$75,$AO$126,0)))</f>
        <v/>
      </c>
      <c r="Y144" s="409"/>
      <c r="Z144" s="409"/>
      <c r="AA144" s="409"/>
      <c r="AB144" s="409"/>
      <c r="AC144" s="409"/>
      <c r="AD144" s="409"/>
      <c r="AE144" s="409"/>
      <c r="AF144" s="409"/>
      <c r="AG144" s="409"/>
      <c r="AH144" s="409"/>
      <c r="AI144" s="409"/>
      <c r="AJ144" s="409"/>
      <c r="AK144" s="409"/>
      <c r="AL144" s="409"/>
      <c r="AM144" s="410"/>
      <c r="AN144"/>
      <c r="AO144" s="217"/>
      <c r="AP144" s="217"/>
      <c r="AQ144" s="217"/>
      <c r="AR144" s="217"/>
      <c r="AS144" s="217"/>
      <c r="AT144" s="217"/>
      <c r="AU144" s="217"/>
      <c r="AV144"/>
      <c r="AW144"/>
    </row>
    <row r="145" spans="2:49" ht="25.5" customHeight="1" x14ac:dyDescent="0.25">
      <c r="B145" s="349">
        <v>19</v>
      </c>
      <c r="C145" s="408" t="str">
        <f t="shared" si="4"/>
        <v/>
      </c>
      <c r="D145" s="408"/>
      <c r="E145" s="408"/>
      <c r="F145" s="408"/>
      <c r="G145" s="408"/>
      <c r="H145" s="408"/>
      <c r="I145" s="408"/>
      <c r="J145" s="408"/>
      <c r="K145" s="408"/>
      <c r="L145" s="408"/>
      <c r="M145" s="408"/>
      <c r="N145" s="408"/>
      <c r="O145" s="408"/>
      <c r="P145" s="408"/>
      <c r="Q145" s="408"/>
      <c r="R145" s="408"/>
      <c r="S145" s="408"/>
      <c r="T145" s="352"/>
      <c r="U145" s="352"/>
      <c r="V145" s="3"/>
      <c r="W145" s="3"/>
      <c r="X145" s="409" t="str">
        <f>IF(C145="","",IF(VLOOKUP(X35,Matrix!$D$4:$R$75,$AO$126,0)=0,"",VLOOKUP(X35,Matrix!$D$4:$R$75,$AO$126,0)))</f>
        <v/>
      </c>
      <c r="Y145" s="409"/>
      <c r="Z145" s="409"/>
      <c r="AA145" s="409"/>
      <c r="AB145" s="409"/>
      <c r="AC145" s="409"/>
      <c r="AD145" s="409"/>
      <c r="AE145" s="409"/>
      <c r="AF145" s="409"/>
      <c r="AG145" s="409"/>
      <c r="AH145" s="409"/>
      <c r="AI145" s="409"/>
      <c r="AJ145" s="409"/>
      <c r="AK145" s="409"/>
      <c r="AL145" s="409"/>
      <c r="AM145" s="410"/>
      <c r="AN145"/>
      <c r="AO145" s="217"/>
      <c r="AP145" s="217"/>
      <c r="AQ145" s="217"/>
      <c r="AR145" s="217"/>
      <c r="AS145" s="217"/>
      <c r="AT145" s="217"/>
      <c r="AU145" s="217"/>
      <c r="AV145"/>
      <c r="AW145"/>
    </row>
    <row r="146" spans="2:49" ht="25.5" customHeight="1" x14ac:dyDescent="0.25">
      <c r="B146" s="349">
        <v>20</v>
      </c>
      <c r="C146" s="408" t="str">
        <f>IF(AP36=1,X36,"")</f>
        <v/>
      </c>
      <c r="D146" s="408"/>
      <c r="E146" s="408"/>
      <c r="F146" s="408"/>
      <c r="G146" s="408"/>
      <c r="H146" s="408"/>
      <c r="I146" s="408"/>
      <c r="J146" s="408"/>
      <c r="K146" s="408"/>
      <c r="L146" s="408"/>
      <c r="M146" s="408"/>
      <c r="N146" s="408"/>
      <c r="O146" s="408"/>
      <c r="P146" s="408"/>
      <c r="Q146" s="408"/>
      <c r="R146" s="408"/>
      <c r="S146" s="408"/>
      <c r="T146" s="352"/>
      <c r="U146" s="352"/>
      <c r="V146" s="3"/>
      <c r="W146" s="3"/>
      <c r="X146" s="409" t="str">
        <f>IF(C146="","",IF(VLOOKUP(X36,Matrix!$D$4:$R$75,$AO$126,0)=0,"",VLOOKUP(X36,Matrix!$D$4:$R$75,$AO$126,0)))</f>
        <v/>
      </c>
      <c r="Y146" s="409"/>
      <c r="Z146" s="409"/>
      <c r="AA146" s="409"/>
      <c r="AB146" s="409"/>
      <c r="AC146" s="409"/>
      <c r="AD146" s="409"/>
      <c r="AE146" s="409"/>
      <c r="AF146" s="409"/>
      <c r="AG146" s="409"/>
      <c r="AH146" s="409"/>
      <c r="AI146" s="409"/>
      <c r="AJ146" s="409"/>
      <c r="AK146" s="409"/>
      <c r="AL146" s="409"/>
      <c r="AM146" s="410"/>
      <c r="AN146"/>
      <c r="AO146" s="217"/>
      <c r="AP146" s="217"/>
      <c r="AQ146" s="217"/>
      <c r="AR146" s="217"/>
      <c r="AS146" s="217"/>
      <c r="AT146" s="217"/>
      <c r="AU146" s="217"/>
      <c r="AV146"/>
      <c r="AW146"/>
    </row>
    <row r="147" spans="2:49" ht="25.5" customHeight="1" x14ac:dyDescent="0.25">
      <c r="B147" s="349">
        <v>21</v>
      </c>
      <c r="C147" s="408" t="str">
        <f>IF(AP47=1,X47,"")</f>
        <v/>
      </c>
      <c r="D147" s="408"/>
      <c r="E147" s="408"/>
      <c r="F147" s="408"/>
      <c r="G147" s="408"/>
      <c r="H147" s="408"/>
      <c r="I147" s="408"/>
      <c r="J147" s="408"/>
      <c r="K147" s="408"/>
      <c r="L147" s="408"/>
      <c r="M147" s="408"/>
      <c r="N147" s="408"/>
      <c r="O147" s="408"/>
      <c r="P147" s="408"/>
      <c r="Q147" s="408"/>
      <c r="R147" s="408"/>
      <c r="S147" s="408"/>
      <c r="T147" s="352"/>
      <c r="U147" s="352"/>
      <c r="V147" s="3"/>
      <c r="W147" s="3"/>
      <c r="X147" s="409" t="str">
        <f>IF(C147="","",IF(VLOOKUP(X47,Matrix!$D$4:$R$75,$AO$126,0)=0,"",VLOOKUP(X47,Matrix!$D$4:$R$75,$AO$126,0)))</f>
        <v/>
      </c>
      <c r="Y147" s="409"/>
      <c r="Z147" s="409"/>
      <c r="AA147" s="409"/>
      <c r="AB147" s="409"/>
      <c r="AC147" s="409"/>
      <c r="AD147" s="409"/>
      <c r="AE147" s="409"/>
      <c r="AF147" s="409"/>
      <c r="AG147" s="409"/>
      <c r="AH147" s="409"/>
      <c r="AI147" s="409"/>
      <c r="AJ147" s="409"/>
      <c r="AK147" s="409"/>
      <c r="AL147" s="409"/>
      <c r="AM147" s="410"/>
      <c r="AN147"/>
      <c r="AO147" s="217"/>
      <c r="AP147" s="217"/>
      <c r="AQ147" s="217"/>
      <c r="AR147" s="217"/>
      <c r="AS147" s="217"/>
      <c r="AT147" s="217"/>
      <c r="AU147" s="217"/>
      <c r="AV147"/>
      <c r="AW147"/>
    </row>
    <row r="148" spans="2:49" ht="25.5" customHeight="1" x14ac:dyDescent="0.25">
      <c r="B148" s="349">
        <v>22</v>
      </c>
      <c r="C148" s="408" t="str">
        <f>IF(AP48=1,X48,"")</f>
        <v/>
      </c>
      <c r="D148" s="408"/>
      <c r="E148" s="408"/>
      <c r="F148" s="408"/>
      <c r="G148" s="408"/>
      <c r="H148" s="408"/>
      <c r="I148" s="408"/>
      <c r="J148" s="408"/>
      <c r="K148" s="408"/>
      <c r="L148" s="408"/>
      <c r="M148" s="408"/>
      <c r="N148" s="408"/>
      <c r="O148" s="408"/>
      <c r="P148" s="408"/>
      <c r="Q148" s="408"/>
      <c r="R148" s="408"/>
      <c r="S148" s="408"/>
      <c r="T148" s="352"/>
      <c r="U148" s="352"/>
      <c r="V148" s="3"/>
      <c r="W148" s="3"/>
      <c r="X148" s="409" t="str">
        <f>IF(C148="","",IF(VLOOKUP(X48,Matrix!$D$4:$R$75,$AO$126,0)=0,"",VLOOKUP(X48,Matrix!$D$4:$R$75,$AO$126,0)))</f>
        <v/>
      </c>
      <c r="Y148" s="409"/>
      <c r="Z148" s="409"/>
      <c r="AA148" s="409"/>
      <c r="AB148" s="409"/>
      <c r="AC148" s="409"/>
      <c r="AD148" s="409"/>
      <c r="AE148" s="409"/>
      <c r="AF148" s="409"/>
      <c r="AG148" s="409"/>
      <c r="AH148" s="409"/>
      <c r="AI148" s="409"/>
      <c r="AJ148" s="409"/>
      <c r="AK148" s="409"/>
      <c r="AL148" s="409"/>
      <c r="AM148" s="410"/>
      <c r="AN148"/>
      <c r="AO148" s="217"/>
      <c r="AP148" s="217"/>
      <c r="AQ148" s="217"/>
      <c r="AR148" s="217"/>
      <c r="AS148" s="217"/>
      <c r="AT148" s="217"/>
      <c r="AU148" s="217"/>
      <c r="AV148"/>
      <c r="AW148"/>
    </row>
    <row r="149" spans="2:49" ht="25.5" customHeight="1" x14ac:dyDescent="0.25">
      <c r="B149" s="349">
        <v>23</v>
      </c>
      <c r="C149" s="408" t="str">
        <f>IF(AP49=1,X49,"")</f>
        <v/>
      </c>
      <c r="D149" s="408"/>
      <c r="E149" s="408"/>
      <c r="F149" s="408"/>
      <c r="G149" s="408"/>
      <c r="H149" s="408"/>
      <c r="I149" s="408"/>
      <c r="J149" s="408"/>
      <c r="K149" s="408"/>
      <c r="L149" s="408"/>
      <c r="M149" s="408"/>
      <c r="N149" s="408"/>
      <c r="O149" s="408"/>
      <c r="P149" s="408"/>
      <c r="Q149" s="408"/>
      <c r="R149" s="408"/>
      <c r="S149" s="408"/>
      <c r="T149" s="352"/>
      <c r="U149" s="352"/>
      <c r="V149" s="3"/>
      <c r="W149" s="3"/>
      <c r="X149" s="409" t="str">
        <f>IF(C149="","",IF(VLOOKUP(X49,Matrix!$D$4:$R$75,$AO$126,0)=0,"",VLOOKUP(X49,Matrix!$D$4:$R$75,$AO$126,0)))</f>
        <v/>
      </c>
      <c r="Y149" s="409"/>
      <c r="Z149" s="409"/>
      <c r="AA149" s="409"/>
      <c r="AB149" s="409"/>
      <c r="AC149" s="409"/>
      <c r="AD149" s="409"/>
      <c r="AE149" s="409"/>
      <c r="AF149" s="409"/>
      <c r="AG149" s="409"/>
      <c r="AH149" s="409"/>
      <c r="AI149" s="409"/>
      <c r="AJ149" s="409"/>
      <c r="AK149" s="409"/>
      <c r="AL149" s="409"/>
      <c r="AM149" s="410"/>
      <c r="AN149"/>
      <c r="AO149" s="217"/>
      <c r="AP149" s="217"/>
      <c r="AQ149" s="217"/>
      <c r="AR149" s="217"/>
      <c r="AS149" s="217"/>
      <c r="AT149" s="217"/>
      <c r="AU149" s="217"/>
      <c r="AV149"/>
      <c r="AW149"/>
    </row>
    <row r="150" spans="2:49" ht="22.5" customHeight="1" x14ac:dyDescent="0.25">
      <c r="B150" s="350">
        <v>24</v>
      </c>
      <c r="C150" s="506" t="str">
        <f>IF(AP50=1,X50,"")</f>
        <v/>
      </c>
      <c r="D150" s="506"/>
      <c r="E150" s="506"/>
      <c r="F150" s="506"/>
      <c r="G150" s="506"/>
      <c r="H150" s="506"/>
      <c r="I150" s="506"/>
      <c r="J150" s="506"/>
      <c r="K150" s="506"/>
      <c r="L150" s="506"/>
      <c r="M150" s="506"/>
      <c r="N150" s="506"/>
      <c r="O150" s="506"/>
      <c r="P150" s="506"/>
      <c r="Q150" s="506"/>
      <c r="R150" s="506"/>
      <c r="S150" s="506"/>
      <c r="T150" s="353"/>
      <c r="U150" s="353"/>
      <c r="V150" s="235"/>
      <c r="W150" s="235"/>
      <c r="X150" s="507" t="str">
        <f>IF(C150="","",IF(VLOOKUP(X50,Matrix!$D$4:$R$75,$AO$126,0)=0,"",VLOOKUP(X50,Matrix!$D$4:$R$75,$AO$126,0)))</f>
        <v/>
      </c>
      <c r="Y150" s="507"/>
      <c r="Z150" s="507"/>
      <c r="AA150" s="507"/>
      <c r="AB150" s="507"/>
      <c r="AC150" s="507"/>
      <c r="AD150" s="507"/>
      <c r="AE150" s="507"/>
      <c r="AF150" s="507"/>
      <c r="AG150" s="507"/>
      <c r="AH150" s="507"/>
      <c r="AI150" s="507"/>
      <c r="AJ150" s="507"/>
      <c r="AK150" s="507"/>
      <c r="AL150" s="507"/>
      <c r="AM150" s="508"/>
      <c r="AN150"/>
      <c r="AO150" s="217"/>
      <c r="AP150" s="217"/>
      <c r="AQ150" s="217"/>
      <c r="AR150" s="217"/>
      <c r="AS150" s="217"/>
      <c r="AT150" s="217"/>
      <c r="AU150" s="217"/>
      <c r="AV150"/>
      <c r="AW150"/>
    </row>
    <row r="151" spans="2:49" ht="6" customHeight="1" x14ac:dyDescent="0.25"/>
    <row r="152" spans="2:49" s="87" customFormat="1" ht="16.5" customHeight="1" x14ac:dyDescent="0.25">
      <c r="B152" s="733" t="s">
        <v>144</v>
      </c>
      <c r="C152" s="733"/>
      <c r="D152" s="733"/>
      <c r="E152" s="733"/>
      <c r="F152" s="733"/>
      <c r="G152" s="733"/>
      <c r="H152" s="733"/>
      <c r="I152" s="733"/>
      <c r="J152" s="733"/>
      <c r="K152" s="733"/>
      <c r="L152" s="733"/>
      <c r="M152" s="733"/>
      <c r="N152" s="733"/>
      <c r="O152" s="733"/>
      <c r="P152" s="733"/>
      <c r="Q152" s="733"/>
      <c r="R152" s="733"/>
      <c r="S152" s="733"/>
      <c r="T152" s="733"/>
      <c r="U152" s="733"/>
      <c r="V152" s="733"/>
      <c r="W152" s="733"/>
      <c r="X152" s="733"/>
      <c r="Y152" s="733"/>
      <c r="Z152" s="733"/>
      <c r="AA152" s="733"/>
      <c r="AB152" s="733"/>
      <c r="AC152" s="733"/>
      <c r="AD152" s="733"/>
      <c r="AE152" s="733"/>
      <c r="AF152" s="733"/>
      <c r="AG152" s="283"/>
      <c r="AH152" s="407" t="s">
        <v>236</v>
      </c>
      <c r="AI152" s="407"/>
      <c r="AJ152" s="407"/>
      <c r="AK152" s="407"/>
      <c r="AL152" s="407"/>
      <c r="AM152" s="407"/>
      <c r="AO152" s="219"/>
      <c r="AP152" s="219"/>
      <c r="AQ152" s="219"/>
      <c r="AR152" s="219"/>
      <c r="AS152" s="219"/>
      <c r="AT152" s="219"/>
      <c r="AU152" s="219"/>
    </row>
    <row r="153" spans="2:49" s="87" customFormat="1" ht="12.75" customHeight="1" x14ac:dyDescent="0.25">
      <c r="B153" s="582" t="s">
        <v>308</v>
      </c>
      <c r="C153" s="583"/>
      <c r="D153" s="583"/>
      <c r="E153" s="583"/>
      <c r="F153" s="583"/>
      <c r="G153" s="583"/>
      <c r="H153" s="583"/>
      <c r="I153" s="583"/>
      <c r="J153" s="583"/>
      <c r="K153" s="583"/>
      <c r="L153" s="583"/>
      <c r="M153" s="583"/>
      <c r="N153" s="583"/>
      <c r="O153" s="584" t="s">
        <v>1</v>
      </c>
      <c r="P153" s="585"/>
      <c r="Q153" s="585"/>
      <c r="R153" s="586"/>
      <c r="S153" s="592" t="s">
        <v>3</v>
      </c>
      <c r="T153" s="593"/>
      <c r="U153" s="593"/>
      <c r="V153" s="593"/>
      <c r="W153" s="593"/>
      <c r="X153" s="593"/>
      <c r="Y153" s="593"/>
      <c r="Z153" s="593"/>
      <c r="AA153" s="593"/>
      <c r="AB153" s="593"/>
      <c r="AC153" s="593"/>
      <c r="AD153" s="593"/>
      <c r="AE153" s="598"/>
      <c r="AF153" s="592" t="s">
        <v>2</v>
      </c>
      <c r="AG153" s="593"/>
      <c r="AH153" s="593"/>
      <c r="AI153" s="593"/>
      <c r="AJ153" s="593"/>
      <c r="AK153" s="593"/>
      <c r="AL153" s="593"/>
      <c r="AM153" s="594"/>
      <c r="AO153" s="219"/>
      <c r="AP153" s="219"/>
      <c r="AQ153" s="219"/>
      <c r="AR153" s="219"/>
      <c r="AS153" s="219"/>
      <c r="AT153" s="219"/>
      <c r="AU153" s="219"/>
    </row>
    <row r="154" spans="2:49" s="87" customFormat="1" ht="20.149999999999999" customHeight="1" x14ac:dyDescent="0.25">
      <c r="B154" s="405" t="str">
        <f>IF(ISBLANK('KM Source change form'!$F$5),"",'KM Source change form'!$F$5)</f>
        <v/>
      </c>
      <c r="C154" s="406"/>
      <c r="D154" s="406"/>
      <c r="E154" s="406"/>
      <c r="F154" s="406"/>
      <c r="G154" s="406"/>
      <c r="H154" s="406"/>
      <c r="I154" s="406"/>
      <c r="J154" s="406"/>
      <c r="K154" s="406"/>
      <c r="L154" s="406"/>
      <c r="M154" s="406"/>
      <c r="N154" s="406"/>
      <c r="O154" s="587" t="str">
        <f>IF(ISBLANK('KM Source change form'!$F$6),"",'KM Source change form'!$F$6)</f>
        <v/>
      </c>
      <c r="P154" s="587"/>
      <c r="Q154" s="587"/>
      <c r="R154" s="587"/>
      <c r="S154" s="595" t="s">
        <v>174</v>
      </c>
      <c r="T154" s="596"/>
      <c r="U154" s="596"/>
      <c r="V154" s="596"/>
      <c r="W154" s="596"/>
      <c r="X154" s="596"/>
      <c r="Y154" s="596"/>
      <c r="Z154" s="596"/>
      <c r="AA154" s="596"/>
      <c r="AB154" s="596"/>
      <c r="AC154" s="596"/>
      <c r="AD154" s="596"/>
      <c r="AE154" s="599"/>
      <c r="AF154" s="595" t="str">
        <f>IF(ISBLANK('KM Source change form'!$AH$5),"",IF(ISBLANK('KM Source change form'!$G$42),'KM Source change form'!$AH$5,'KM Source change form'!$G$42))</f>
        <v/>
      </c>
      <c r="AG154" s="596"/>
      <c r="AH154" s="596"/>
      <c r="AI154" s="596"/>
      <c r="AJ154" s="596"/>
      <c r="AK154" s="596"/>
      <c r="AL154" s="596"/>
      <c r="AM154" s="597"/>
      <c r="AO154" s="219"/>
      <c r="AP154" s="219"/>
      <c r="AQ154" s="219"/>
      <c r="AR154" s="219"/>
      <c r="AS154" s="219"/>
      <c r="AT154" s="219"/>
      <c r="AU154" s="219"/>
    </row>
    <row r="155" spans="2:49" s="87" customFormat="1" ht="12.75" customHeight="1" x14ac:dyDescent="0.25">
      <c r="B155" s="600" t="s">
        <v>231</v>
      </c>
      <c r="C155" s="601"/>
      <c r="D155" s="601"/>
      <c r="E155" s="601"/>
      <c r="F155" s="601"/>
      <c r="G155" s="601"/>
      <c r="H155" s="601"/>
      <c r="I155" s="601"/>
      <c r="J155" s="601"/>
      <c r="K155" s="601"/>
      <c r="L155" s="601" t="s">
        <v>235</v>
      </c>
      <c r="M155" s="601"/>
      <c r="N155" s="601"/>
      <c r="O155" s="601"/>
      <c r="P155" s="601"/>
      <c r="Q155" s="601"/>
      <c r="R155" s="601"/>
      <c r="S155" s="602" t="s">
        <v>169</v>
      </c>
      <c r="T155" s="602"/>
      <c r="U155" s="602"/>
      <c r="V155" s="602"/>
      <c r="W155" s="602"/>
      <c r="X155" s="602"/>
      <c r="Y155" s="602"/>
      <c r="Z155" s="602"/>
      <c r="AA155" s="602"/>
      <c r="AB155" s="602"/>
      <c r="AC155" s="602" t="s">
        <v>226</v>
      </c>
      <c r="AD155" s="602"/>
      <c r="AE155" s="602"/>
      <c r="AF155" s="602"/>
      <c r="AG155" s="602"/>
      <c r="AH155" s="602"/>
      <c r="AI155" s="602"/>
      <c r="AJ155" s="602"/>
      <c r="AK155" s="602"/>
      <c r="AL155" s="602"/>
      <c r="AM155" s="605"/>
      <c r="AO155" s="219"/>
      <c r="AP155" s="219"/>
      <c r="AQ155" s="219"/>
      <c r="AR155" s="219"/>
      <c r="AS155" s="219"/>
      <c r="AT155" s="219"/>
      <c r="AU155" s="219"/>
    </row>
    <row r="156" spans="2:49" s="87" customFormat="1" ht="20.149999999999999" customHeight="1" x14ac:dyDescent="0.25">
      <c r="B156" s="588" t="str">
        <f>IF(ISBLANK($F$55),"",$F$55)</f>
        <v/>
      </c>
      <c r="C156" s="589"/>
      <c r="D156" s="589"/>
      <c r="E156" s="589"/>
      <c r="F156" s="589"/>
      <c r="G156" s="589"/>
      <c r="H156" s="589"/>
      <c r="I156" s="589"/>
      <c r="J156" s="589"/>
      <c r="K156" s="589"/>
      <c r="L156" s="590" t="str">
        <f>IF(ISBLANK($AB$55),"",$AB$55)</f>
        <v/>
      </c>
      <c r="M156" s="590"/>
      <c r="N156" s="590"/>
      <c r="O156" s="590"/>
      <c r="P156" s="590"/>
      <c r="Q156" s="590"/>
      <c r="R156" s="590"/>
      <c r="S156" s="591" t="str">
        <f>IF(ISBLANK($AJ$55),"",$AJ$55)</f>
        <v/>
      </c>
      <c r="T156" s="591"/>
      <c r="U156" s="591"/>
      <c r="V156" s="591"/>
      <c r="W156" s="591"/>
      <c r="X156" s="591"/>
      <c r="Y156" s="591"/>
      <c r="Z156" s="591"/>
      <c r="AA156" s="591"/>
      <c r="AB156" s="591"/>
      <c r="AC156" s="603" t="str">
        <f>IF(ISBLANK($F$58),"",IF(ISBLANK($P$58),$F$58,$P$58))</f>
        <v/>
      </c>
      <c r="AD156" s="603"/>
      <c r="AE156" s="603"/>
      <c r="AF156" s="603"/>
      <c r="AG156" s="603"/>
      <c r="AH156" s="603"/>
      <c r="AI156" s="603"/>
      <c r="AJ156" s="603"/>
      <c r="AK156" s="603"/>
      <c r="AL156" s="603"/>
      <c r="AM156" s="604"/>
      <c r="AO156" s="219"/>
      <c r="AP156" s="219"/>
      <c r="AQ156" s="219"/>
      <c r="AR156" s="219"/>
      <c r="AS156" s="219"/>
      <c r="AT156" s="219"/>
      <c r="AU156" s="219"/>
    </row>
    <row r="157" spans="2:49" s="87" customFormat="1" ht="33.75" customHeight="1" x14ac:dyDescent="0.25">
      <c r="B157" s="400" t="s">
        <v>222</v>
      </c>
      <c r="C157" s="401"/>
      <c r="D157" s="401"/>
      <c r="E157" s="401"/>
      <c r="F157" s="401"/>
      <c r="G157" s="401"/>
      <c r="H157" s="401" t="s">
        <v>221</v>
      </c>
      <c r="I157" s="401"/>
      <c r="J157" s="401"/>
      <c r="K157" s="401"/>
      <c r="L157" s="401"/>
      <c r="M157" s="401" t="s">
        <v>237</v>
      </c>
      <c r="N157" s="401"/>
      <c r="O157" s="401" t="s">
        <v>150</v>
      </c>
      <c r="P157" s="401"/>
      <c r="Q157" s="401"/>
      <c r="R157" s="401"/>
      <c r="S157" s="401"/>
      <c r="T157" s="401"/>
      <c r="U157" s="401"/>
      <c r="V157" s="401"/>
      <c r="W157" s="401"/>
      <c r="X157" s="401"/>
      <c r="Y157" s="401" t="s">
        <v>238</v>
      </c>
      <c r="Z157" s="401"/>
      <c r="AA157" s="401"/>
      <c r="AB157" s="401" t="s">
        <v>239</v>
      </c>
      <c r="AC157" s="401"/>
      <c r="AD157" s="401"/>
      <c r="AE157" s="401" t="s">
        <v>240</v>
      </c>
      <c r="AF157" s="401"/>
      <c r="AG157" s="401"/>
      <c r="AH157" s="401"/>
      <c r="AI157" s="401"/>
      <c r="AJ157" s="401"/>
      <c r="AK157" s="401"/>
      <c r="AL157" s="401"/>
      <c r="AM157" s="513"/>
      <c r="AO157" s="219"/>
      <c r="AP157" s="219"/>
      <c r="AQ157" s="219"/>
      <c r="AR157" s="219"/>
      <c r="AS157" s="219"/>
      <c r="AT157" s="219"/>
      <c r="AU157" s="219"/>
    </row>
    <row r="158" spans="2:49" s="87" customFormat="1" ht="15" customHeight="1" x14ac:dyDescent="0.25">
      <c r="B158" s="396"/>
      <c r="C158" s="397"/>
      <c r="D158" s="397"/>
      <c r="E158" s="397"/>
      <c r="F158" s="397"/>
      <c r="G158" s="398"/>
      <c r="H158" s="388"/>
      <c r="I158" s="389"/>
      <c r="J158" s="389"/>
      <c r="K158" s="389"/>
      <c r="L158" s="390"/>
      <c r="M158" s="391"/>
      <c r="N158" s="391"/>
      <c r="O158" s="392"/>
      <c r="P158" s="392"/>
      <c r="Q158" s="392"/>
      <c r="R158" s="392"/>
      <c r="S158" s="392"/>
      <c r="T158" s="392"/>
      <c r="U158" s="392"/>
      <c r="V158" s="392"/>
      <c r="W158" s="392"/>
      <c r="X158" s="392"/>
      <c r="Y158" s="393"/>
      <c r="Z158" s="394"/>
      <c r="AA158" s="395"/>
      <c r="AB158" s="382"/>
      <c r="AC158" s="383"/>
      <c r="AD158" s="384"/>
      <c r="AE158" s="385"/>
      <c r="AF158" s="386"/>
      <c r="AG158" s="386"/>
      <c r="AH158" s="386"/>
      <c r="AI158" s="386"/>
      <c r="AJ158" s="386"/>
      <c r="AK158" s="386"/>
      <c r="AL158" s="386"/>
      <c r="AM158" s="387"/>
      <c r="AO158" s="219"/>
      <c r="AP158" s="219"/>
      <c r="AQ158" s="219"/>
      <c r="AR158" s="219"/>
      <c r="AS158" s="219"/>
      <c r="AT158" s="219"/>
      <c r="AU158" s="219"/>
    </row>
    <row r="159" spans="2:49" s="87" customFormat="1" ht="15" customHeight="1" x14ac:dyDescent="0.25">
      <c r="B159" s="396"/>
      <c r="C159" s="397"/>
      <c r="D159" s="397"/>
      <c r="E159" s="397"/>
      <c r="F159" s="397"/>
      <c r="G159" s="398"/>
      <c r="H159" s="388"/>
      <c r="I159" s="389"/>
      <c r="J159" s="389"/>
      <c r="K159" s="389"/>
      <c r="L159" s="390"/>
      <c r="M159" s="391"/>
      <c r="N159" s="391"/>
      <c r="O159" s="392"/>
      <c r="P159" s="392"/>
      <c r="Q159" s="392"/>
      <c r="R159" s="392"/>
      <c r="S159" s="392"/>
      <c r="T159" s="392"/>
      <c r="U159" s="392"/>
      <c r="V159" s="392"/>
      <c r="W159" s="392"/>
      <c r="X159" s="392"/>
      <c r="Y159" s="393"/>
      <c r="Z159" s="394"/>
      <c r="AA159" s="395"/>
      <c r="AB159" s="382"/>
      <c r="AC159" s="383"/>
      <c r="AD159" s="384"/>
      <c r="AE159" s="385"/>
      <c r="AF159" s="386"/>
      <c r="AG159" s="386"/>
      <c r="AH159" s="386"/>
      <c r="AI159" s="386"/>
      <c r="AJ159" s="386"/>
      <c r="AK159" s="386"/>
      <c r="AL159" s="386"/>
      <c r="AM159" s="387"/>
      <c r="AO159" s="219"/>
      <c r="AP159" s="219"/>
      <c r="AQ159" s="219"/>
      <c r="AR159" s="219"/>
      <c r="AS159" s="219"/>
      <c r="AT159" s="219"/>
      <c r="AU159" s="219"/>
    </row>
    <row r="160" spans="2:49" s="87" customFormat="1" ht="15" customHeight="1" x14ac:dyDescent="0.25">
      <c r="B160" s="396"/>
      <c r="C160" s="397"/>
      <c r="D160" s="397"/>
      <c r="E160" s="397"/>
      <c r="F160" s="397"/>
      <c r="G160" s="398"/>
      <c r="H160" s="388"/>
      <c r="I160" s="389"/>
      <c r="J160" s="389"/>
      <c r="K160" s="389"/>
      <c r="L160" s="390"/>
      <c r="M160" s="391"/>
      <c r="N160" s="391"/>
      <c r="O160" s="392"/>
      <c r="P160" s="392"/>
      <c r="Q160" s="392"/>
      <c r="R160" s="392"/>
      <c r="S160" s="392"/>
      <c r="T160" s="392"/>
      <c r="U160" s="392"/>
      <c r="V160" s="392"/>
      <c r="W160" s="392"/>
      <c r="X160" s="392"/>
      <c r="Y160" s="393"/>
      <c r="Z160" s="394"/>
      <c r="AA160" s="395"/>
      <c r="AB160" s="382"/>
      <c r="AC160" s="383"/>
      <c r="AD160" s="384"/>
      <c r="AE160" s="385"/>
      <c r="AF160" s="386"/>
      <c r="AG160" s="386"/>
      <c r="AH160" s="386"/>
      <c r="AI160" s="386"/>
      <c r="AJ160" s="386"/>
      <c r="AK160" s="386"/>
      <c r="AL160" s="386"/>
      <c r="AM160" s="387"/>
      <c r="AO160" s="219"/>
      <c r="AP160" s="219"/>
      <c r="AQ160" s="219"/>
      <c r="AR160" s="219"/>
      <c r="AS160" s="219"/>
      <c r="AT160" s="219"/>
      <c r="AU160" s="219"/>
    </row>
    <row r="161" spans="2:47" s="87" customFormat="1" ht="15" customHeight="1" x14ac:dyDescent="0.25">
      <c r="B161" s="396"/>
      <c r="C161" s="397"/>
      <c r="D161" s="397"/>
      <c r="E161" s="397"/>
      <c r="F161" s="397"/>
      <c r="G161" s="398"/>
      <c r="H161" s="388"/>
      <c r="I161" s="389"/>
      <c r="J161" s="389"/>
      <c r="K161" s="389"/>
      <c r="L161" s="390"/>
      <c r="M161" s="391"/>
      <c r="N161" s="391"/>
      <c r="O161" s="392"/>
      <c r="P161" s="392"/>
      <c r="Q161" s="392"/>
      <c r="R161" s="392"/>
      <c r="S161" s="392"/>
      <c r="T161" s="392"/>
      <c r="U161" s="392"/>
      <c r="V161" s="392"/>
      <c r="W161" s="392"/>
      <c r="X161" s="392"/>
      <c r="Y161" s="393"/>
      <c r="Z161" s="394"/>
      <c r="AA161" s="395"/>
      <c r="AB161" s="382"/>
      <c r="AC161" s="383"/>
      <c r="AD161" s="384"/>
      <c r="AE161" s="385"/>
      <c r="AF161" s="386"/>
      <c r="AG161" s="386"/>
      <c r="AH161" s="386"/>
      <c r="AI161" s="386"/>
      <c r="AJ161" s="386"/>
      <c r="AK161" s="386"/>
      <c r="AL161" s="386"/>
      <c r="AM161" s="387"/>
      <c r="AO161" s="219"/>
      <c r="AP161" s="219"/>
      <c r="AQ161" s="219"/>
      <c r="AR161" s="219"/>
      <c r="AS161" s="219"/>
      <c r="AT161" s="219"/>
      <c r="AU161" s="219"/>
    </row>
    <row r="162" spans="2:47" s="87" customFormat="1" ht="15" customHeight="1" x14ac:dyDescent="0.25">
      <c r="B162" s="396"/>
      <c r="C162" s="397"/>
      <c r="D162" s="397"/>
      <c r="E162" s="397"/>
      <c r="F162" s="397"/>
      <c r="G162" s="398"/>
      <c r="H162" s="388"/>
      <c r="I162" s="389"/>
      <c r="J162" s="389"/>
      <c r="K162" s="389"/>
      <c r="L162" s="390"/>
      <c r="M162" s="391"/>
      <c r="N162" s="391"/>
      <c r="O162" s="392"/>
      <c r="P162" s="392"/>
      <c r="Q162" s="392"/>
      <c r="R162" s="392"/>
      <c r="S162" s="392"/>
      <c r="T162" s="392"/>
      <c r="U162" s="392"/>
      <c r="V162" s="392"/>
      <c r="W162" s="392"/>
      <c r="X162" s="392"/>
      <c r="Y162" s="393"/>
      <c r="Z162" s="394"/>
      <c r="AA162" s="395"/>
      <c r="AB162" s="382"/>
      <c r="AC162" s="383"/>
      <c r="AD162" s="384"/>
      <c r="AE162" s="385"/>
      <c r="AF162" s="386"/>
      <c r="AG162" s="386"/>
      <c r="AH162" s="386"/>
      <c r="AI162" s="386"/>
      <c r="AJ162" s="386"/>
      <c r="AK162" s="386"/>
      <c r="AL162" s="386"/>
      <c r="AM162" s="387"/>
      <c r="AO162" s="219"/>
      <c r="AP162" s="219"/>
      <c r="AQ162" s="219"/>
      <c r="AR162" s="219"/>
      <c r="AS162" s="219"/>
      <c r="AT162" s="219"/>
      <c r="AU162" s="219"/>
    </row>
    <row r="163" spans="2:47" s="87" customFormat="1" ht="15" customHeight="1" x14ac:dyDescent="0.25">
      <c r="B163" s="396"/>
      <c r="C163" s="397"/>
      <c r="D163" s="397"/>
      <c r="E163" s="397"/>
      <c r="F163" s="397"/>
      <c r="G163" s="398"/>
      <c r="H163" s="388"/>
      <c r="I163" s="389"/>
      <c r="J163" s="389"/>
      <c r="K163" s="389"/>
      <c r="L163" s="390"/>
      <c r="M163" s="391"/>
      <c r="N163" s="391"/>
      <c r="O163" s="392"/>
      <c r="P163" s="392"/>
      <c r="Q163" s="392"/>
      <c r="R163" s="392"/>
      <c r="S163" s="392"/>
      <c r="T163" s="392"/>
      <c r="U163" s="392"/>
      <c r="V163" s="392"/>
      <c r="W163" s="392"/>
      <c r="X163" s="392"/>
      <c r="Y163" s="393"/>
      <c r="Z163" s="394"/>
      <c r="AA163" s="395"/>
      <c r="AB163" s="382"/>
      <c r="AC163" s="383"/>
      <c r="AD163" s="384"/>
      <c r="AE163" s="385"/>
      <c r="AF163" s="386"/>
      <c r="AG163" s="386"/>
      <c r="AH163" s="386"/>
      <c r="AI163" s="386"/>
      <c r="AJ163" s="386"/>
      <c r="AK163" s="386"/>
      <c r="AL163" s="386"/>
      <c r="AM163" s="387"/>
      <c r="AO163" s="219"/>
      <c r="AP163" s="219"/>
      <c r="AQ163" s="219"/>
      <c r="AR163" s="219"/>
      <c r="AS163" s="219"/>
      <c r="AT163" s="219"/>
      <c r="AU163" s="219"/>
    </row>
    <row r="164" spans="2:47" s="87" customFormat="1" ht="15" customHeight="1" x14ac:dyDescent="0.25">
      <c r="B164" s="396"/>
      <c r="C164" s="397"/>
      <c r="D164" s="397"/>
      <c r="E164" s="397"/>
      <c r="F164" s="397"/>
      <c r="G164" s="398"/>
      <c r="H164" s="388"/>
      <c r="I164" s="389"/>
      <c r="J164" s="389"/>
      <c r="K164" s="389"/>
      <c r="L164" s="390"/>
      <c r="M164" s="391"/>
      <c r="N164" s="391"/>
      <c r="O164" s="392"/>
      <c r="P164" s="392"/>
      <c r="Q164" s="392"/>
      <c r="R164" s="392"/>
      <c r="S164" s="392"/>
      <c r="T164" s="392"/>
      <c r="U164" s="392"/>
      <c r="V164" s="392"/>
      <c r="W164" s="392"/>
      <c r="X164" s="392"/>
      <c r="Y164" s="393"/>
      <c r="Z164" s="394"/>
      <c r="AA164" s="395"/>
      <c r="AB164" s="382"/>
      <c r="AC164" s="383"/>
      <c r="AD164" s="384"/>
      <c r="AE164" s="385"/>
      <c r="AF164" s="386"/>
      <c r="AG164" s="386"/>
      <c r="AH164" s="386"/>
      <c r="AI164" s="386"/>
      <c r="AJ164" s="386"/>
      <c r="AK164" s="386"/>
      <c r="AL164" s="386"/>
      <c r="AM164" s="387"/>
      <c r="AO164" s="219"/>
      <c r="AP164" s="219"/>
      <c r="AQ164" s="219"/>
      <c r="AR164" s="219"/>
      <c r="AS164" s="219"/>
      <c r="AT164" s="219"/>
      <c r="AU164" s="219"/>
    </row>
    <row r="165" spans="2:47" s="87" customFormat="1" ht="15" customHeight="1" x14ac:dyDescent="0.25">
      <c r="B165" s="396"/>
      <c r="C165" s="397"/>
      <c r="D165" s="397"/>
      <c r="E165" s="397"/>
      <c r="F165" s="397"/>
      <c r="G165" s="398"/>
      <c r="H165" s="388"/>
      <c r="I165" s="389"/>
      <c r="J165" s="389"/>
      <c r="K165" s="389"/>
      <c r="L165" s="390"/>
      <c r="M165" s="391"/>
      <c r="N165" s="391"/>
      <c r="O165" s="392"/>
      <c r="P165" s="392"/>
      <c r="Q165" s="392"/>
      <c r="R165" s="392"/>
      <c r="S165" s="392"/>
      <c r="T165" s="392"/>
      <c r="U165" s="392"/>
      <c r="V165" s="392"/>
      <c r="W165" s="392"/>
      <c r="X165" s="392"/>
      <c r="Y165" s="393"/>
      <c r="Z165" s="394"/>
      <c r="AA165" s="395"/>
      <c r="AB165" s="382"/>
      <c r="AC165" s="383"/>
      <c r="AD165" s="384"/>
      <c r="AE165" s="385"/>
      <c r="AF165" s="386"/>
      <c r="AG165" s="386"/>
      <c r="AH165" s="386"/>
      <c r="AI165" s="386"/>
      <c r="AJ165" s="386"/>
      <c r="AK165" s="386"/>
      <c r="AL165" s="386"/>
      <c r="AM165" s="387"/>
      <c r="AO165" s="219"/>
      <c r="AP165" s="219"/>
      <c r="AQ165" s="219"/>
      <c r="AR165" s="219"/>
      <c r="AS165" s="219"/>
      <c r="AT165" s="219"/>
      <c r="AU165" s="219"/>
    </row>
    <row r="166" spans="2:47" s="87" customFormat="1" ht="15" customHeight="1" x14ac:dyDescent="0.25">
      <c r="B166" s="396"/>
      <c r="C166" s="397"/>
      <c r="D166" s="397"/>
      <c r="E166" s="397"/>
      <c r="F166" s="397"/>
      <c r="G166" s="398"/>
      <c r="H166" s="388"/>
      <c r="I166" s="389"/>
      <c r="J166" s="389"/>
      <c r="K166" s="389"/>
      <c r="L166" s="390"/>
      <c r="M166" s="391"/>
      <c r="N166" s="391"/>
      <c r="O166" s="392"/>
      <c r="P166" s="392"/>
      <c r="Q166" s="392"/>
      <c r="R166" s="392"/>
      <c r="S166" s="392"/>
      <c r="T166" s="392"/>
      <c r="U166" s="392"/>
      <c r="V166" s="392"/>
      <c r="W166" s="392"/>
      <c r="X166" s="392"/>
      <c r="Y166" s="393"/>
      <c r="Z166" s="394"/>
      <c r="AA166" s="395"/>
      <c r="AB166" s="382"/>
      <c r="AC166" s="383"/>
      <c r="AD166" s="384"/>
      <c r="AE166" s="385"/>
      <c r="AF166" s="386"/>
      <c r="AG166" s="386"/>
      <c r="AH166" s="386"/>
      <c r="AI166" s="386"/>
      <c r="AJ166" s="386"/>
      <c r="AK166" s="386"/>
      <c r="AL166" s="386"/>
      <c r="AM166" s="387"/>
      <c r="AO166" s="219"/>
      <c r="AP166" s="219"/>
      <c r="AQ166" s="219"/>
      <c r="AR166" s="219"/>
      <c r="AS166" s="219"/>
      <c r="AT166" s="219"/>
      <c r="AU166" s="219"/>
    </row>
    <row r="167" spans="2:47" s="87" customFormat="1" ht="15" customHeight="1" x14ac:dyDescent="0.25">
      <c r="B167" s="396"/>
      <c r="C167" s="397"/>
      <c r="D167" s="397"/>
      <c r="E167" s="397"/>
      <c r="F167" s="397"/>
      <c r="G167" s="398"/>
      <c r="H167" s="388"/>
      <c r="I167" s="389"/>
      <c r="J167" s="389"/>
      <c r="K167" s="389"/>
      <c r="L167" s="390"/>
      <c r="M167" s="391"/>
      <c r="N167" s="391"/>
      <c r="O167" s="392"/>
      <c r="P167" s="392"/>
      <c r="Q167" s="392"/>
      <c r="R167" s="392"/>
      <c r="S167" s="392"/>
      <c r="T167" s="392"/>
      <c r="U167" s="392"/>
      <c r="V167" s="392"/>
      <c r="W167" s="392"/>
      <c r="X167" s="392"/>
      <c r="Y167" s="393"/>
      <c r="Z167" s="394"/>
      <c r="AA167" s="395"/>
      <c r="AB167" s="382"/>
      <c r="AC167" s="383"/>
      <c r="AD167" s="384"/>
      <c r="AE167" s="385"/>
      <c r="AF167" s="386"/>
      <c r="AG167" s="386"/>
      <c r="AH167" s="386"/>
      <c r="AI167" s="386"/>
      <c r="AJ167" s="386"/>
      <c r="AK167" s="386"/>
      <c r="AL167" s="386"/>
      <c r="AM167" s="387"/>
      <c r="AO167" s="219"/>
      <c r="AP167" s="219"/>
      <c r="AQ167" s="219"/>
      <c r="AR167" s="219"/>
      <c r="AS167" s="219"/>
      <c r="AT167" s="219"/>
      <c r="AU167" s="219"/>
    </row>
    <row r="168" spans="2:47" s="87" customFormat="1" ht="15" customHeight="1" x14ac:dyDescent="0.25">
      <c r="B168" s="396"/>
      <c r="C168" s="397"/>
      <c r="D168" s="397"/>
      <c r="E168" s="397"/>
      <c r="F168" s="397"/>
      <c r="G168" s="398"/>
      <c r="H168" s="388"/>
      <c r="I168" s="389"/>
      <c r="J168" s="389"/>
      <c r="K168" s="389"/>
      <c r="L168" s="390"/>
      <c r="M168" s="391"/>
      <c r="N168" s="391"/>
      <c r="O168" s="392"/>
      <c r="P168" s="392"/>
      <c r="Q168" s="392"/>
      <c r="R168" s="392"/>
      <c r="S168" s="392"/>
      <c r="T168" s="392"/>
      <c r="U168" s="392"/>
      <c r="V168" s="392"/>
      <c r="W168" s="392"/>
      <c r="X168" s="392"/>
      <c r="Y168" s="393"/>
      <c r="Z168" s="394"/>
      <c r="AA168" s="395"/>
      <c r="AB168" s="382"/>
      <c r="AC168" s="383"/>
      <c r="AD168" s="384"/>
      <c r="AE168" s="385"/>
      <c r="AF168" s="386"/>
      <c r="AG168" s="386"/>
      <c r="AH168" s="386"/>
      <c r="AI168" s="386"/>
      <c r="AJ168" s="386"/>
      <c r="AK168" s="386"/>
      <c r="AL168" s="386"/>
      <c r="AM168" s="387"/>
      <c r="AO168" s="219"/>
      <c r="AP168" s="219"/>
      <c r="AQ168" s="219"/>
      <c r="AR168" s="219"/>
      <c r="AS168" s="219"/>
      <c r="AT168" s="219"/>
      <c r="AU168" s="219"/>
    </row>
    <row r="169" spans="2:47" s="87" customFormat="1" ht="15" customHeight="1" x14ac:dyDescent="0.25">
      <c r="B169" s="396"/>
      <c r="C169" s="397"/>
      <c r="D169" s="397"/>
      <c r="E169" s="397"/>
      <c r="F169" s="397"/>
      <c r="G169" s="398"/>
      <c r="H169" s="388"/>
      <c r="I169" s="389"/>
      <c r="J169" s="389"/>
      <c r="K169" s="389"/>
      <c r="L169" s="390"/>
      <c r="M169" s="391"/>
      <c r="N169" s="391"/>
      <c r="O169" s="392"/>
      <c r="P169" s="392"/>
      <c r="Q169" s="392"/>
      <c r="R169" s="392"/>
      <c r="S169" s="392"/>
      <c r="T169" s="392"/>
      <c r="U169" s="392"/>
      <c r="V169" s="392"/>
      <c r="W169" s="392"/>
      <c r="X169" s="392"/>
      <c r="Y169" s="393"/>
      <c r="Z169" s="394"/>
      <c r="AA169" s="395"/>
      <c r="AB169" s="382"/>
      <c r="AC169" s="383"/>
      <c r="AD169" s="384"/>
      <c r="AE169" s="385"/>
      <c r="AF169" s="386"/>
      <c r="AG169" s="386"/>
      <c r="AH169" s="386"/>
      <c r="AI169" s="386"/>
      <c r="AJ169" s="386"/>
      <c r="AK169" s="386"/>
      <c r="AL169" s="386"/>
      <c r="AM169" s="387"/>
      <c r="AO169" s="219"/>
      <c r="AP169" s="219"/>
      <c r="AQ169" s="219"/>
      <c r="AR169" s="219"/>
      <c r="AS169" s="219"/>
      <c r="AT169" s="219"/>
      <c r="AU169" s="219"/>
    </row>
    <row r="170" spans="2:47" s="87" customFormat="1" ht="15" customHeight="1" x14ac:dyDescent="0.25">
      <c r="B170" s="396"/>
      <c r="C170" s="397"/>
      <c r="D170" s="397"/>
      <c r="E170" s="397"/>
      <c r="F170" s="397"/>
      <c r="G170" s="398"/>
      <c r="H170" s="388"/>
      <c r="I170" s="389"/>
      <c r="J170" s="389"/>
      <c r="K170" s="389"/>
      <c r="L170" s="390"/>
      <c r="M170" s="391"/>
      <c r="N170" s="391"/>
      <c r="O170" s="392"/>
      <c r="P170" s="392"/>
      <c r="Q170" s="392"/>
      <c r="R170" s="392"/>
      <c r="S170" s="392"/>
      <c r="T170" s="392"/>
      <c r="U170" s="392"/>
      <c r="V170" s="392"/>
      <c r="W170" s="392"/>
      <c r="X170" s="392"/>
      <c r="Y170" s="393"/>
      <c r="Z170" s="394"/>
      <c r="AA170" s="395"/>
      <c r="AB170" s="382"/>
      <c r="AC170" s="383"/>
      <c r="AD170" s="384"/>
      <c r="AE170" s="385"/>
      <c r="AF170" s="386"/>
      <c r="AG170" s="386"/>
      <c r="AH170" s="386"/>
      <c r="AI170" s="386"/>
      <c r="AJ170" s="386"/>
      <c r="AK170" s="386"/>
      <c r="AL170" s="386"/>
      <c r="AM170" s="387"/>
      <c r="AO170" s="219"/>
      <c r="AP170" s="219"/>
      <c r="AQ170" s="219"/>
      <c r="AR170" s="219"/>
      <c r="AS170" s="219"/>
      <c r="AT170" s="219"/>
      <c r="AU170" s="219"/>
    </row>
    <row r="171" spans="2:47" s="87" customFormat="1" ht="15" customHeight="1" x14ac:dyDescent="0.25">
      <c r="B171" s="396"/>
      <c r="C171" s="397"/>
      <c r="D171" s="397"/>
      <c r="E171" s="397"/>
      <c r="F171" s="397"/>
      <c r="G171" s="398"/>
      <c r="H171" s="388"/>
      <c r="I171" s="389"/>
      <c r="J171" s="389"/>
      <c r="K171" s="389"/>
      <c r="L171" s="390"/>
      <c r="M171" s="391"/>
      <c r="N171" s="391"/>
      <c r="O171" s="392"/>
      <c r="P171" s="392"/>
      <c r="Q171" s="392"/>
      <c r="R171" s="392"/>
      <c r="S171" s="392"/>
      <c r="T171" s="392"/>
      <c r="U171" s="392"/>
      <c r="V171" s="392"/>
      <c r="W171" s="392"/>
      <c r="X171" s="392"/>
      <c r="Y171" s="393"/>
      <c r="Z171" s="394"/>
      <c r="AA171" s="395"/>
      <c r="AB171" s="382"/>
      <c r="AC171" s="383"/>
      <c r="AD171" s="384"/>
      <c r="AE171" s="385"/>
      <c r="AF171" s="386"/>
      <c r="AG171" s="386"/>
      <c r="AH171" s="386"/>
      <c r="AI171" s="386"/>
      <c r="AJ171" s="386"/>
      <c r="AK171" s="386"/>
      <c r="AL171" s="386"/>
      <c r="AM171" s="387"/>
      <c r="AO171" s="219"/>
      <c r="AP171" s="219"/>
      <c r="AQ171" s="219"/>
      <c r="AR171" s="219"/>
      <c r="AS171" s="219"/>
      <c r="AT171" s="219"/>
      <c r="AU171" s="219"/>
    </row>
    <row r="172" spans="2:47" s="87" customFormat="1" ht="15" customHeight="1" x14ac:dyDescent="0.25">
      <c r="B172" s="396"/>
      <c r="C172" s="397"/>
      <c r="D172" s="397"/>
      <c r="E172" s="397"/>
      <c r="F172" s="397"/>
      <c r="G172" s="398"/>
      <c r="H172" s="388"/>
      <c r="I172" s="389"/>
      <c r="J172" s="389"/>
      <c r="K172" s="389"/>
      <c r="L172" s="390"/>
      <c r="M172" s="391"/>
      <c r="N172" s="391"/>
      <c r="O172" s="392"/>
      <c r="P172" s="392"/>
      <c r="Q172" s="392"/>
      <c r="R172" s="392"/>
      <c r="S172" s="392"/>
      <c r="T172" s="392"/>
      <c r="U172" s="392"/>
      <c r="V172" s="392"/>
      <c r="W172" s="392"/>
      <c r="X172" s="392"/>
      <c r="Y172" s="393"/>
      <c r="Z172" s="394"/>
      <c r="AA172" s="395"/>
      <c r="AB172" s="382"/>
      <c r="AC172" s="383"/>
      <c r="AD172" s="384"/>
      <c r="AE172" s="385"/>
      <c r="AF172" s="386"/>
      <c r="AG172" s="386"/>
      <c r="AH172" s="386"/>
      <c r="AI172" s="386"/>
      <c r="AJ172" s="386"/>
      <c r="AK172" s="386"/>
      <c r="AL172" s="386"/>
      <c r="AM172" s="387"/>
      <c r="AO172" s="219"/>
      <c r="AP172" s="219"/>
      <c r="AQ172" s="219"/>
      <c r="AR172" s="219"/>
      <c r="AS172" s="219"/>
      <c r="AT172" s="219"/>
      <c r="AU172" s="219"/>
    </row>
    <row r="173" spans="2:47" s="87" customFormat="1" ht="15" customHeight="1" x14ac:dyDescent="0.25">
      <c r="B173" s="396"/>
      <c r="C173" s="397"/>
      <c r="D173" s="397"/>
      <c r="E173" s="397"/>
      <c r="F173" s="397"/>
      <c r="G173" s="398"/>
      <c r="H173" s="388"/>
      <c r="I173" s="389"/>
      <c r="J173" s="389"/>
      <c r="K173" s="389"/>
      <c r="L173" s="390"/>
      <c r="M173" s="391"/>
      <c r="N173" s="391"/>
      <c r="O173" s="392"/>
      <c r="P173" s="392"/>
      <c r="Q173" s="392"/>
      <c r="R173" s="392"/>
      <c r="S173" s="392"/>
      <c r="T173" s="392"/>
      <c r="U173" s="392"/>
      <c r="V173" s="392"/>
      <c r="W173" s="392"/>
      <c r="X173" s="392"/>
      <c r="Y173" s="393"/>
      <c r="Z173" s="394"/>
      <c r="AA173" s="395"/>
      <c r="AB173" s="382"/>
      <c r="AC173" s="383"/>
      <c r="AD173" s="384"/>
      <c r="AE173" s="385"/>
      <c r="AF173" s="386"/>
      <c r="AG173" s="386"/>
      <c r="AH173" s="386"/>
      <c r="AI173" s="386"/>
      <c r="AJ173" s="386"/>
      <c r="AK173" s="386"/>
      <c r="AL173" s="386"/>
      <c r="AM173" s="387"/>
      <c r="AO173" s="219"/>
      <c r="AP173" s="219"/>
      <c r="AQ173" s="219"/>
      <c r="AR173" s="219"/>
      <c r="AS173" s="219"/>
      <c r="AT173" s="219"/>
      <c r="AU173" s="219"/>
    </row>
    <row r="174" spans="2:47" s="87" customFormat="1" ht="15" customHeight="1" x14ac:dyDescent="0.25">
      <c r="B174" s="396"/>
      <c r="C174" s="397"/>
      <c r="D174" s="397"/>
      <c r="E174" s="397"/>
      <c r="F174" s="397"/>
      <c r="G174" s="398"/>
      <c r="H174" s="388"/>
      <c r="I174" s="389"/>
      <c r="J174" s="389"/>
      <c r="K174" s="389"/>
      <c r="L174" s="390"/>
      <c r="M174" s="391"/>
      <c r="N174" s="391"/>
      <c r="O174" s="392"/>
      <c r="P174" s="392"/>
      <c r="Q174" s="392"/>
      <c r="R174" s="392"/>
      <c r="S174" s="392"/>
      <c r="T174" s="392"/>
      <c r="U174" s="392"/>
      <c r="V174" s="392"/>
      <c r="W174" s="392"/>
      <c r="X174" s="392"/>
      <c r="Y174" s="393"/>
      <c r="Z174" s="394"/>
      <c r="AA174" s="395"/>
      <c r="AB174" s="382"/>
      <c r="AC174" s="383"/>
      <c r="AD174" s="384"/>
      <c r="AE174" s="385"/>
      <c r="AF174" s="386"/>
      <c r="AG174" s="386"/>
      <c r="AH174" s="386"/>
      <c r="AI174" s="386"/>
      <c r="AJ174" s="386"/>
      <c r="AK174" s="386"/>
      <c r="AL174" s="386"/>
      <c r="AM174" s="387"/>
      <c r="AO174" s="219"/>
      <c r="AP174" s="219"/>
      <c r="AQ174" s="219"/>
      <c r="AR174" s="219"/>
      <c r="AS174" s="219"/>
      <c r="AT174" s="219"/>
      <c r="AU174" s="219"/>
    </row>
    <row r="175" spans="2:47" s="87" customFormat="1" ht="15" customHeight="1" x14ac:dyDescent="0.25">
      <c r="B175" s="396"/>
      <c r="C175" s="397"/>
      <c r="D175" s="397"/>
      <c r="E175" s="397"/>
      <c r="F175" s="397"/>
      <c r="G175" s="398"/>
      <c r="H175" s="388"/>
      <c r="I175" s="389"/>
      <c r="J175" s="389"/>
      <c r="K175" s="389"/>
      <c r="L175" s="390"/>
      <c r="M175" s="391"/>
      <c r="N175" s="391"/>
      <c r="O175" s="392"/>
      <c r="P175" s="392"/>
      <c r="Q175" s="392"/>
      <c r="R175" s="392"/>
      <c r="S175" s="392"/>
      <c r="T175" s="392"/>
      <c r="U175" s="392"/>
      <c r="V175" s="392"/>
      <c r="W175" s="392"/>
      <c r="X175" s="392"/>
      <c r="Y175" s="393"/>
      <c r="Z175" s="394"/>
      <c r="AA175" s="395"/>
      <c r="AB175" s="382"/>
      <c r="AC175" s="383"/>
      <c r="AD175" s="384"/>
      <c r="AE175" s="385"/>
      <c r="AF175" s="386"/>
      <c r="AG175" s="386"/>
      <c r="AH175" s="386"/>
      <c r="AI175" s="386"/>
      <c r="AJ175" s="386"/>
      <c r="AK175" s="386"/>
      <c r="AL175" s="386"/>
      <c r="AM175" s="387"/>
      <c r="AO175" s="219"/>
      <c r="AP175" s="219"/>
      <c r="AQ175" s="219"/>
      <c r="AR175" s="219"/>
      <c r="AS175" s="219"/>
      <c r="AT175" s="219"/>
      <c r="AU175" s="219"/>
    </row>
    <row r="176" spans="2:47" s="87" customFormat="1" ht="15" customHeight="1" x14ac:dyDescent="0.25">
      <c r="B176" s="396"/>
      <c r="C176" s="397"/>
      <c r="D176" s="397"/>
      <c r="E176" s="397"/>
      <c r="F176" s="397"/>
      <c r="G176" s="398"/>
      <c r="H176" s="388"/>
      <c r="I176" s="389"/>
      <c r="J176" s="389"/>
      <c r="K176" s="389"/>
      <c r="L176" s="390"/>
      <c r="M176" s="391"/>
      <c r="N176" s="391"/>
      <c r="O176" s="392"/>
      <c r="P176" s="392"/>
      <c r="Q176" s="392"/>
      <c r="R176" s="392"/>
      <c r="S176" s="392"/>
      <c r="T176" s="392"/>
      <c r="U176" s="392"/>
      <c r="V176" s="392"/>
      <c r="W176" s="392"/>
      <c r="X176" s="392"/>
      <c r="Y176" s="393"/>
      <c r="Z176" s="394"/>
      <c r="AA176" s="395"/>
      <c r="AB176" s="382"/>
      <c r="AC176" s="383"/>
      <c r="AD176" s="384"/>
      <c r="AE176" s="385"/>
      <c r="AF176" s="386"/>
      <c r="AG176" s="386"/>
      <c r="AH176" s="386"/>
      <c r="AI176" s="386"/>
      <c r="AJ176" s="386"/>
      <c r="AK176" s="386"/>
      <c r="AL176" s="386"/>
      <c r="AM176" s="387"/>
      <c r="AO176" s="219"/>
      <c r="AP176" s="219"/>
      <c r="AQ176" s="219"/>
      <c r="AR176" s="219"/>
      <c r="AS176" s="219"/>
      <c r="AT176" s="219"/>
      <c r="AU176" s="219"/>
    </row>
    <row r="177" spans="2:47" s="87" customFormat="1" ht="15" customHeight="1" x14ac:dyDescent="0.25">
      <c r="B177" s="396"/>
      <c r="C177" s="397"/>
      <c r="D177" s="397"/>
      <c r="E177" s="397"/>
      <c r="F177" s="397"/>
      <c r="G177" s="398"/>
      <c r="H177" s="388"/>
      <c r="I177" s="389"/>
      <c r="J177" s="389"/>
      <c r="K177" s="389"/>
      <c r="L177" s="390"/>
      <c r="M177" s="391"/>
      <c r="N177" s="391"/>
      <c r="O177" s="392"/>
      <c r="P177" s="392"/>
      <c r="Q177" s="392"/>
      <c r="R177" s="392"/>
      <c r="S177" s="392"/>
      <c r="T177" s="392"/>
      <c r="U177" s="392"/>
      <c r="V177" s="392"/>
      <c r="W177" s="392"/>
      <c r="X177" s="392"/>
      <c r="Y177" s="393"/>
      <c r="Z177" s="394"/>
      <c r="AA177" s="395"/>
      <c r="AB177" s="382"/>
      <c r="AC177" s="383"/>
      <c r="AD177" s="384"/>
      <c r="AE177" s="385"/>
      <c r="AF177" s="386"/>
      <c r="AG177" s="386"/>
      <c r="AH177" s="386"/>
      <c r="AI177" s="386"/>
      <c r="AJ177" s="386"/>
      <c r="AK177" s="386"/>
      <c r="AL177" s="386"/>
      <c r="AM177" s="387"/>
      <c r="AO177" s="219"/>
      <c r="AP177" s="219"/>
      <c r="AQ177" s="219"/>
      <c r="AR177" s="219"/>
      <c r="AS177" s="219"/>
      <c r="AT177" s="219"/>
      <c r="AU177" s="219"/>
    </row>
    <row r="178" spans="2:47" s="87" customFormat="1" ht="15" customHeight="1" x14ac:dyDescent="0.25">
      <c r="B178" s="396"/>
      <c r="C178" s="397"/>
      <c r="D178" s="397"/>
      <c r="E178" s="397"/>
      <c r="F178" s="397"/>
      <c r="G178" s="398"/>
      <c r="H178" s="388"/>
      <c r="I178" s="389"/>
      <c r="J178" s="389"/>
      <c r="K178" s="389"/>
      <c r="L178" s="390"/>
      <c r="M178" s="391"/>
      <c r="N178" s="391"/>
      <c r="O178" s="392"/>
      <c r="P178" s="392"/>
      <c r="Q178" s="392"/>
      <c r="R178" s="392"/>
      <c r="S178" s="392"/>
      <c r="T178" s="392"/>
      <c r="U178" s="392"/>
      <c r="V178" s="392"/>
      <c r="W178" s="392"/>
      <c r="X178" s="392"/>
      <c r="Y178" s="393"/>
      <c r="Z178" s="394"/>
      <c r="AA178" s="395"/>
      <c r="AB178" s="382"/>
      <c r="AC178" s="383"/>
      <c r="AD178" s="384"/>
      <c r="AE178" s="385"/>
      <c r="AF178" s="386"/>
      <c r="AG178" s="386"/>
      <c r="AH178" s="386"/>
      <c r="AI178" s="386"/>
      <c r="AJ178" s="386"/>
      <c r="AK178" s="386"/>
      <c r="AL178" s="386"/>
      <c r="AM178" s="387"/>
      <c r="AO178" s="219"/>
      <c r="AP178" s="219"/>
      <c r="AQ178" s="219"/>
      <c r="AR178" s="219"/>
      <c r="AS178" s="219"/>
      <c r="AT178" s="219"/>
      <c r="AU178" s="219"/>
    </row>
    <row r="179" spans="2:47" s="87" customFormat="1" ht="15" customHeight="1" x14ac:dyDescent="0.25">
      <c r="B179" s="396"/>
      <c r="C179" s="397"/>
      <c r="D179" s="397"/>
      <c r="E179" s="397"/>
      <c r="F179" s="397"/>
      <c r="G179" s="398"/>
      <c r="H179" s="388"/>
      <c r="I179" s="389"/>
      <c r="J179" s="389"/>
      <c r="K179" s="389"/>
      <c r="L179" s="390"/>
      <c r="M179" s="391"/>
      <c r="N179" s="391"/>
      <c r="O179" s="392"/>
      <c r="P179" s="392"/>
      <c r="Q179" s="392"/>
      <c r="R179" s="392"/>
      <c r="S179" s="392"/>
      <c r="T179" s="392"/>
      <c r="U179" s="392"/>
      <c r="V179" s="392"/>
      <c r="W179" s="392"/>
      <c r="X179" s="392"/>
      <c r="Y179" s="393"/>
      <c r="Z179" s="394"/>
      <c r="AA179" s="395"/>
      <c r="AB179" s="382"/>
      <c r="AC179" s="383"/>
      <c r="AD179" s="384"/>
      <c r="AE179" s="385"/>
      <c r="AF179" s="386"/>
      <c r="AG179" s="386"/>
      <c r="AH179" s="386"/>
      <c r="AI179" s="386"/>
      <c r="AJ179" s="386"/>
      <c r="AK179" s="386"/>
      <c r="AL179" s="386"/>
      <c r="AM179" s="387"/>
      <c r="AO179" s="219"/>
      <c r="AP179" s="219"/>
      <c r="AQ179" s="219"/>
      <c r="AR179" s="219"/>
      <c r="AS179" s="219"/>
      <c r="AT179" s="219"/>
      <c r="AU179" s="219"/>
    </row>
    <row r="180" spans="2:47" s="87" customFormat="1" ht="15" customHeight="1" x14ac:dyDescent="0.25">
      <c r="B180" s="396"/>
      <c r="C180" s="397"/>
      <c r="D180" s="397"/>
      <c r="E180" s="397"/>
      <c r="F180" s="397"/>
      <c r="G180" s="398"/>
      <c r="H180" s="388"/>
      <c r="I180" s="389"/>
      <c r="J180" s="389"/>
      <c r="K180" s="389"/>
      <c r="L180" s="390"/>
      <c r="M180" s="391"/>
      <c r="N180" s="391"/>
      <c r="O180" s="392"/>
      <c r="P180" s="392"/>
      <c r="Q180" s="392"/>
      <c r="R180" s="392"/>
      <c r="S180" s="392"/>
      <c r="T180" s="392"/>
      <c r="U180" s="392"/>
      <c r="V180" s="392"/>
      <c r="W180" s="392"/>
      <c r="X180" s="392"/>
      <c r="Y180" s="393"/>
      <c r="Z180" s="394"/>
      <c r="AA180" s="395"/>
      <c r="AB180" s="382"/>
      <c r="AC180" s="383"/>
      <c r="AD180" s="384"/>
      <c r="AE180" s="385"/>
      <c r="AF180" s="386"/>
      <c r="AG180" s="386"/>
      <c r="AH180" s="386"/>
      <c r="AI180" s="386"/>
      <c r="AJ180" s="386"/>
      <c r="AK180" s="386"/>
      <c r="AL180" s="386"/>
      <c r="AM180" s="387"/>
      <c r="AO180" s="219"/>
      <c r="AP180" s="219"/>
      <c r="AQ180" s="219"/>
      <c r="AR180" s="219"/>
      <c r="AS180" s="219"/>
      <c r="AT180" s="219"/>
      <c r="AU180" s="219"/>
    </row>
    <row r="181" spans="2:47" s="87" customFormat="1" ht="15" customHeight="1" x14ac:dyDescent="0.25">
      <c r="B181" s="396"/>
      <c r="C181" s="397"/>
      <c r="D181" s="397"/>
      <c r="E181" s="397"/>
      <c r="F181" s="397"/>
      <c r="G181" s="398"/>
      <c r="H181" s="388"/>
      <c r="I181" s="389"/>
      <c r="J181" s="389"/>
      <c r="K181" s="389"/>
      <c r="L181" s="390"/>
      <c r="M181" s="391"/>
      <c r="N181" s="391"/>
      <c r="O181" s="392"/>
      <c r="P181" s="392"/>
      <c r="Q181" s="392"/>
      <c r="R181" s="392"/>
      <c r="S181" s="392"/>
      <c r="T181" s="392"/>
      <c r="U181" s="392"/>
      <c r="V181" s="392"/>
      <c r="W181" s="392"/>
      <c r="X181" s="392"/>
      <c r="Y181" s="393"/>
      <c r="Z181" s="394"/>
      <c r="AA181" s="395"/>
      <c r="AB181" s="382"/>
      <c r="AC181" s="383"/>
      <c r="AD181" s="384"/>
      <c r="AE181" s="385"/>
      <c r="AF181" s="386"/>
      <c r="AG181" s="386"/>
      <c r="AH181" s="386"/>
      <c r="AI181" s="386"/>
      <c r="AJ181" s="386"/>
      <c r="AK181" s="386"/>
      <c r="AL181" s="386"/>
      <c r="AM181" s="387"/>
      <c r="AO181" s="219"/>
      <c r="AP181" s="219"/>
      <c r="AQ181" s="219"/>
      <c r="AR181" s="219"/>
      <c r="AS181" s="219"/>
      <c r="AT181" s="219"/>
      <c r="AU181" s="219"/>
    </row>
    <row r="182" spans="2:47" s="87" customFormat="1" ht="15" customHeight="1" x14ac:dyDescent="0.25">
      <c r="B182" s="396"/>
      <c r="C182" s="397"/>
      <c r="D182" s="397"/>
      <c r="E182" s="397"/>
      <c r="F182" s="397"/>
      <c r="G182" s="398"/>
      <c r="H182" s="388"/>
      <c r="I182" s="389"/>
      <c r="J182" s="389"/>
      <c r="K182" s="389"/>
      <c r="L182" s="390"/>
      <c r="M182" s="391"/>
      <c r="N182" s="391"/>
      <c r="O182" s="392"/>
      <c r="P182" s="392"/>
      <c r="Q182" s="392"/>
      <c r="R182" s="392"/>
      <c r="S182" s="392"/>
      <c r="T182" s="392"/>
      <c r="U182" s="392"/>
      <c r="V182" s="392"/>
      <c r="W182" s="392"/>
      <c r="X182" s="392"/>
      <c r="Y182" s="393"/>
      <c r="Z182" s="394"/>
      <c r="AA182" s="395"/>
      <c r="AB182" s="382"/>
      <c r="AC182" s="383"/>
      <c r="AD182" s="384"/>
      <c r="AE182" s="385"/>
      <c r="AF182" s="386"/>
      <c r="AG182" s="386"/>
      <c r="AH182" s="386"/>
      <c r="AI182" s="386"/>
      <c r="AJ182" s="386"/>
      <c r="AK182" s="386"/>
      <c r="AL182" s="386"/>
      <c r="AM182" s="387"/>
      <c r="AO182" s="219"/>
      <c r="AP182" s="219"/>
      <c r="AQ182" s="219"/>
      <c r="AR182" s="219"/>
      <c r="AS182" s="219"/>
      <c r="AT182" s="219"/>
      <c r="AU182" s="219"/>
    </row>
    <row r="183" spans="2:47" s="87" customFormat="1" ht="15" customHeight="1" x14ac:dyDescent="0.25">
      <c r="B183" s="396"/>
      <c r="C183" s="397"/>
      <c r="D183" s="397"/>
      <c r="E183" s="397"/>
      <c r="F183" s="397"/>
      <c r="G183" s="398"/>
      <c r="H183" s="388"/>
      <c r="I183" s="389"/>
      <c r="J183" s="389"/>
      <c r="K183" s="389"/>
      <c r="L183" s="390"/>
      <c r="M183" s="391"/>
      <c r="N183" s="391"/>
      <c r="O183" s="392"/>
      <c r="P183" s="392"/>
      <c r="Q183" s="392"/>
      <c r="R183" s="392"/>
      <c r="S183" s="392"/>
      <c r="T183" s="392"/>
      <c r="U183" s="392"/>
      <c r="V183" s="392"/>
      <c r="W183" s="392"/>
      <c r="X183" s="392"/>
      <c r="Y183" s="393"/>
      <c r="Z183" s="394"/>
      <c r="AA183" s="395"/>
      <c r="AB183" s="382"/>
      <c r="AC183" s="383"/>
      <c r="AD183" s="384"/>
      <c r="AE183" s="385"/>
      <c r="AF183" s="386"/>
      <c r="AG183" s="386"/>
      <c r="AH183" s="386"/>
      <c r="AI183" s="386"/>
      <c r="AJ183" s="386"/>
      <c r="AK183" s="386"/>
      <c r="AL183" s="386"/>
      <c r="AM183" s="387"/>
      <c r="AO183" s="219"/>
      <c r="AP183" s="219"/>
      <c r="AQ183" s="219"/>
      <c r="AR183" s="219"/>
      <c r="AS183" s="219"/>
      <c r="AT183" s="219"/>
      <c r="AU183" s="219"/>
    </row>
    <row r="184" spans="2:47" s="87" customFormat="1" ht="15" customHeight="1" x14ac:dyDescent="0.25">
      <c r="B184" s="396"/>
      <c r="C184" s="397"/>
      <c r="D184" s="397"/>
      <c r="E184" s="397"/>
      <c r="F184" s="397"/>
      <c r="G184" s="398"/>
      <c r="H184" s="388"/>
      <c r="I184" s="389"/>
      <c r="J184" s="389"/>
      <c r="K184" s="389"/>
      <c r="L184" s="390"/>
      <c r="M184" s="391"/>
      <c r="N184" s="391"/>
      <c r="O184" s="392"/>
      <c r="P184" s="392"/>
      <c r="Q184" s="392"/>
      <c r="R184" s="392"/>
      <c r="S184" s="392"/>
      <c r="T184" s="392"/>
      <c r="U184" s="392"/>
      <c r="V184" s="392"/>
      <c r="W184" s="392"/>
      <c r="X184" s="392"/>
      <c r="Y184" s="393"/>
      <c r="Z184" s="394"/>
      <c r="AA184" s="395"/>
      <c r="AB184" s="382"/>
      <c r="AC184" s="383"/>
      <c r="AD184" s="384"/>
      <c r="AE184" s="385"/>
      <c r="AF184" s="386"/>
      <c r="AG184" s="386"/>
      <c r="AH184" s="386"/>
      <c r="AI184" s="386"/>
      <c r="AJ184" s="386"/>
      <c r="AK184" s="386"/>
      <c r="AL184" s="386"/>
      <c r="AM184" s="387"/>
      <c r="AO184" s="219"/>
      <c r="AP184" s="219"/>
      <c r="AQ184" s="219"/>
      <c r="AR184" s="219"/>
      <c r="AS184" s="219"/>
      <c r="AT184" s="219"/>
      <c r="AU184" s="219"/>
    </row>
    <row r="185" spans="2:47" s="87" customFormat="1" ht="15" customHeight="1" x14ac:dyDescent="0.25">
      <c r="B185" s="396"/>
      <c r="C185" s="397"/>
      <c r="D185" s="397"/>
      <c r="E185" s="397"/>
      <c r="F185" s="397"/>
      <c r="G185" s="398"/>
      <c r="H185" s="388"/>
      <c r="I185" s="389"/>
      <c r="J185" s="389"/>
      <c r="K185" s="389"/>
      <c r="L185" s="390"/>
      <c r="M185" s="391"/>
      <c r="N185" s="391"/>
      <c r="O185" s="392"/>
      <c r="P185" s="392"/>
      <c r="Q185" s="392"/>
      <c r="R185" s="392"/>
      <c r="S185" s="392"/>
      <c r="T185" s="392"/>
      <c r="U185" s="392"/>
      <c r="V185" s="392"/>
      <c r="W185" s="392"/>
      <c r="X185" s="392"/>
      <c r="Y185" s="393"/>
      <c r="Z185" s="394"/>
      <c r="AA185" s="395"/>
      <c r="AB185" s="382"/>
      <c r="AC185" s="383"/>
      <c r="AD185" s="384"/>
      <c r="AE185" s="385"/>
      <c r="AF185" s="386"/>
      <c r="AG185" s="386"/>
      <c r="AH185" s="386"/>
      <c r="AI185" s="386"/>
      <c r="AJ185" s="386"/>
      <c r="AK185" s="386"/>
      <c r="AL185" s="386"/>
      <c r="AM185" s="387"/>
      <c r="AO185" s="219"/>
      <c r="AP185" s="219"/>
      <c r="AQ185" s="219"/>
      <c r="AR185" s="219"/>
      <c r="AS185" s="219"/>
      <c r="AT185" s="219"/>
      <c r="AU185" s="219"/>
    </row>
    <row r="186" spans="2:47" s="87" customFormat="1" ht="15" customHeight="1" x14ac:dyDescent="0.25">
      <c r="B186" s="396"/>
      <c r="C186" s="397"/>
      <c r="D186" s="397"/>
      <c r="E186" s="397"/>
      <c r="F186" s="397"/>
      <c r="G186" s="398"/>
      <c r="H186" s="388"/>
      <c r="I186" s="389"/>
      <c r="J186" s="389"/>
      <c r="K186" s="389"/>
      <c r="L186" s="390"/>
      <c r="M186" s="391"/>
      <c r="N186" s="391"/>
      <c r="O186" s="392"/>
      <c r="P186" s="392"/>
      <c r="Q186" s="392"/>
      <c r="R186" s="392"/>
      <c r="S186" s="392"/>
      <c r="T186" s="392"/>
      <c r="U186" s="392"/>
      <c r="V186" s="392"/>
      <c r="W186" s="392"/>
      <c r="X186" s="392"/>
      <c r="Y186" s="393"/>
      <c r="Z186" s="394"/>
      <c r="AA186" s="395"/>
      <c r="AB186" s="382"/>
      <c r="AC186" s="383"/>
      <c r="AD186" s="384"/>
      <c r="AE186" s="385"/>
      <c r="AF186" s="386"/>
      <c r="AG186" s="386"/>
      <c r="AH186" s="386"/>
      <c r="AI186" s="386"/>
      <c r="AJ186" s="386"/>
      <c r="AK186" s="386"/>
      <c r="AL186" s="386"/>
      <c r="AM186" s="387"/>
      <c r="AO186" s="219"/>
      <c r="AP186" s="219"/>
      <c r="AQ186" s="219"/>
      <c r="AR186" s="219"/>
      <c r="AS186" s="219"/>
      <c r="AT186" s="219"/>
      <c r="AU186" s="219"/>
    </row>
    <row r="187" spans="2:47" s="87" customFormat="1" ht="15" customHeight="1" x14ac:dyDescent="0.25">
      <c r="B187" s="396"/>
      <c r="C187" s="397"/>
      <c r="D187" s="397"/>
      <c r="E187" s="397"/>
      <c r="F187" s="397"/>
      <c r="G187" s="398"/>
      <c r="H187" s="388"/>
      <c r="I187" s="389"/>
      <c r="J187" s="389"/>
      <c r="K187" s="389"/>
      <c r="L187" s="390"/>
      <c r="M187" s="391"/>
      <c r="N187" s="391"/>
      <c r="O187" s="392"/>
      <c r="P187" s="392"/>
      <c r="Q187" s="392"/>
      <c r="R187" s="392"/>
      <c r="S187" s="392"/>
      <c r="T187" s="392"/>
      <c r="U187" s="392"/>
      <c r="V187" s="392"/>
      <c r="W187" s="392"/>
      <c r="X187" s="392"/>
      <c r="Y187" s="393"/>
      <c r="Z187" s="394"/>
      <c r="AA187" s="395"/>
      <c r="AB187" s="382"/>
      <c r="AC187" s="383"/>
      <c r="AD187" s="384"/>
      <c r="AE187" s="385"/>
      <c r="AF187" s="386"/>
      <c r="AG187" s="386"/>
      <c r="AH187" s="386"/>
      <c r="AI187" s="386"/>
      <c r="AJ187" s="386"/>
      <c r="AK187" s="386"/>
      <c r="AL187" s="386"/>
      <c r="AM187" s="387"/>
      <c r="AO187" s="219"/>
      <c r="AP187" s="219"/>
      <c r="AQ187" s="219"/>
      <c r="AR187" s="219"/>
      <c r="AS187" s="219"/>
      <c r="AT187" s="219"/>
      <c r="AU187" s="219"/>
    </row>
    <row r="188" spans="2:47" s="87" customFormat="1" ht="15" customHeight="1" x14ac:dyDescent="0.25">
      <c r="B188" s="396"/>
      <c r="C188" s="397"/>
      <c r="D188" s="397"/>
      <c r="E188" s="397"/>
      <c r="F188" s="397"/>
      <c r="G188" s="398"/>
      <c r="H188" s="388"/>
      <c r="I188" s="389"/>
      <c r="J188" s="389"/>
      <c r="K188" s="389"/>
      <c r="L188" s="390"/>
      <c r="M188" s="391"/>
      <c r="N188" s="391"/>
      <c r="O188" s="392"/>
      <c r="P188" s="392"/>
      <c r="Q188" s="392"/>
      <c r="R188" s="392"/>
      <c r="S188" s="392"/>
      <c r="T188" s="392"/>
      <c r="U188" s="392"/>
      <c r="V188" s="392"/>
      <c r="W188" s="392"/>
      <c r="X188" s="392"/>
      <c r="Y188" s="393"/>
      <c r="Z188" s="394"/>
      <c r="AA188" s="395"/>
      <c r="AB188" s="382"/>
      <c r="AC188" s="383"/>
      <c r="AD188" s="384"/>
      <c r="AE188" s="385"/>
      <c r="AF188" s="386"/>
      <c r="AG188" s="386"/>
      <c r="AH188" s="386"/>
      <c r="AI188" s="386"/>
      <c r="AJ188" s="386"/>
      <c r="AK188" s="386"/>
      <c r="AL188" s="386"/>
      <c r="AM188" s="387"/>
      <c r="AO188" s="219"/>
      <c r="AP188" s="219"/>
      <c r="AQ188" s="219"/>
      <c r="AR188" s="219"/>
      <c r="AS188" s="219"/>
      <c r="AT188" s="219"/>
      <c r="AU188" s="219"/>
    </row>
    <row r="189" spans="2:47" s="87" customFormat="1" ht="15" customHeight="1" x14ac:dyDescent="0.25">
      <c r="B189" s="396"/>
      <c r="C189" s="397"/>
      <c r="D189" s="397"/>
      <c r="E189" s="397"/>
      <c r="F189" s="397"/>
      <c r="G189" s="398"/>
      <c r="H189" s="388"/>
      <c r="I189" s="389"/>
      <c r="J189" s="389"/>
      <c r="K189" s="389"/>
      <c r="L189" s="390"/>
      <c r="M189" s="391"/>
      <c r="N189" s="391"/>
      <c r="O189" s="392"/>
      <c r="P189" s="392"/>
      <c r="Q189" s="392"/>
      <c r="R189" s="392"/>
      <c r="S189" s="392"/>
      <c r="T189" s="392"/>
      <c r="U189" s="392"/>
      <c r="V189" s="392"/>
      <c r="W189" s="392"/>
      <c r="X189" s="392"/>
      <c r="Y189" s="393"/>
      <c r="Z189" s="394"/>
      <c r="AA189" s="395"/>
      <c r="AB189" s="382"/>
      <c r="AC189" s="383"/>
      <c r="AD189" s="384"/>
      <c r="AE189" s="385"/>
      <c r="AF189" s="386"/>
      <c r="AG189" s="386"/>
      <c r="AH189" s="386"/>
      <c r="AI189" s="386"/>
      <c r="AJ189" s="386"/>
      <c r="AK189" s="386"/>
      <c r="AL189" s="386"/>
      <c r="AM189" s="387"/>
      <c r="AO189" s="219"/>
      <c r="AP189" s="219"/>
      <c r="AQ189" s="219"/>
      <c r="AR189" s="219"/>
      <c r="AS189" s="219"/>
      <c r="AT189" s="219"/>
      <c r="AU189" s="219"/>
    </row>
    <row r="190" spans="2:47" s="87" customFormat="1" ht="15" customHeight="1" x14ac:dyDescent="0.25">
      <c r="B190" s="396"/>
      <c r="C190" s="397"/>
      <c r="D190" s="397"/>
      <c r="E190" s="397"/>
      <c r="F190" s="397"/>
      <c r="G190" s="398"/>
      <c r="H190" s="388"/>
      <c r="I190" s="389"/>
      <c r="J190" s="389"/>
      <c r="K190" s="389"/>
      <c r="L190" s="390"/>
      <c r="M190" s="391"/>
      <c r="N190" s="391"/>
      <c r="O190" s="392"/>
      <c r="P190" s="392"/>
      <c r="Q190" s="392"/>
      <c r="R190" s="392"/>
      <c r="S190" s="392"/>
      <c r="T190" s="392"/>
      <c r="U190" s="392"/>
      <c r="V190" s="392"/>
      <c r="W190" s="392"/>
      <c r="X190" s="392"/>
      <c r="Y190" s="393"/>
      <c r="Z190" s="394"/>
      <c r="AA190" s="395"/>
      <c r="AB190" s="382"/>
      <c r="AC190" s="383"/>
      <c r="AD190" s="384"/>
      <c r="AE190" s="385"/>
      <c r="AF190" s="386"/>
      <c r="AG190" s="386"/>
      <c r="AH190" s="386"/>
      <c r="AI190" s="386"/>
      <c r="AJ190" s="386"/>
      <c r="AK190" s="386"/>
      <c r="AL190" s="386"/>
      <c r="AM190" s="387"/>
      <c r="AO190" s="219"/>
      <c r="AP190" s="219"/>
      <c r="AQ190" s="219"/>
      <c r="AR190" s="219"/>
      <c r="AS190" s="219"/>
      <c r="AT190" s="219"/>
      <c r="AU190" s="219"/>
    </row>
    <row r="191" spans="2:47" s="87" customFormat="1" ht="15" customHeight="1" x14ac:dyDescent="0.25">
      <c r="B191" s="396"/>
      <c r="C191" s="397"/>
      <c r="D191" s="397"/>
      <c r="E191" s="397"/>
      <c r="F191" s="397"/>
      <c r="G191" s="398"/>
      <c r="H191" s="388"/>
      <c r="I191" s="389"/>
      <c r="J191" s="389"/>
      <c r="K191" s="389"/>
      <c r="L191" s="390"/>
      <c r="M191" s="391"/>
      <c r="N191" s="391"/>
      <c r="O191" s="392"/>
      <c r="P191" s="392"/>
      <c r="Q191" s="392"/>
      <c r="R191" s="392"/>
      <c r="S191" s="392"/>
      <c r="T191" s="392"/>
      <c r="U191" s="392"/>
      <c r="V191" s="392"/>
      <c r="W191" s="392"/>
      <c r="X191" s="392"/>
      <c r="Y191" s="393"/>
      <c r="Z191" s="394"/>
      <c r="AA191" s="395"/>
      <c r="AB191" s="382"/>
      <c r="AC191" s="383"/>
      <c r="AD191" s="384"/>
      <c r="AE191" s="385"/>
      <c r="AF191" s="386"/>
      <c r="AG191" s="386"/>
      <c r="AH191" s="386"/>
      <c r="AI191" s="386"/>
      <c r="AJ191" s="386"/>
      <c r="AK191" s="386"/>
      <c r="AL191" s="386"/>
      <c r="AM191" s="387"/>
      <c r="AO191" s="219"/>
      <c r="AP191" s="219"/>
      <c r="AQ191" s="219"/>
      <c r="AR191" s="219"/>
      <c r="AS191" s="219"/>
      <c r="AT191" s="219"/>
      <c r="AU191" s="219"/>
    </row>
    <row r="192" spans="2:47" s="87" customFormat="1" ht="15" customHeight="1" x14ac:dyDescent="0.25">
      <c r="B192" s="396"/>
      <c r="C192" s="397"/>
      <c r="D192" s="397"/>
      <c r="E192" s="397"/>
      <c r="F192" s="397"/>
      <c r="G192" s="398"/>
      <c r="H192" s="388"/>
      <c r="I192" s="389"/>
      <c r="J192" s="389"/>
      <c r="K192" s="389"/>
      <c r="L192" s="390"/>
      <c r="M192" s="391"/>
      <c r="N192" s="391"/>
      <c r="O192" s="392"/>
      <c r="P192" s="392"/>
      <c r="Q192" s="392"/>
      <c r="R192" s="392"/>
      <c r="S192" s="392"/>
      <c r="T192" s="392"/>
      <c r="U192" s="392"/>
      <c r="V192" s="392"/>
      <c r="W192" s="392"/>
      <c r="X192" s="392"/>
      <c r="Y192" s="393"/>
      <c r="Z192" s="394"/>
      <c r="AA192" s="395"/>
      <c r="AB192" s="382"/>
      <c r="AC192" s="383"/>
      <c r="AD192" s="384"/>
      <c r="AE192" s="385"/>
      <c r="AF192" s="386"/>
      <c r="AG192" s="386"/>
      <c r="AH192" s="386"/>
      <c r="AI192" s="386"/>
      <c r="AJ192" s="386"/>
      <c r="AK192" s="386"/>
      <c r="AL192" s="386"/>
      <c r="AM192" s="387"/>
      <c r="AO192" s="219"/>
      <c r="AP192" s="219"/>
      <c r="AQ192" s="219"/>
      <c r="AR192" s="219"/>
      <c r="AS192" s="219"/>
      <c r="AT192" s="219"/>
      <c r="AU192" s="219"/>
    </row>
    <row r="193" spans="2:47" s="87" customFormat="1" ht="15" customHeight="1" x14ac:dyDescent="0.25">
      <c r="B193" s="396"/>
      <c r="C193" s="397"/>
      <c r="D193" s="397"/>
      <c r="E193" s="397"/>
      <c r="F193" s="397"/>
      <c r="G193" s="398"/>
      <c r="H193" s="388"/>
      <c r="I193" s="389"/>
      <c r="J193" s="389"/>
      <c r="K193" s="389"/>
      <c r="L193" s="390"/>
      <c r="M193" s="391"/>
      <c r="N193" s="391"/>
      <c r="O193" s="392"/>
      <c r="P193" s="392"/>
      <c r="Q193" s="392"/>
      <c r="R193" s="392"/>
      <c r="S193" s="392"/>
      <c r="T193" s="392"/>
      <c r="U193" s="392"/>
      <c r="V193" s="392"/>
      <c r="W193" s="392"/>
      <c r="X193" s="392"/>
      <c r="Y193" s="393"/>
      <c r="Z193" s="394"/>
      <c r="AA193" s="395"/>
      <c r="AB193" s="382"/>
      <c r="AC193" s="383"/>
      <c r="AD193" s="384"/>
      <c r="AE193" s="385"/>
      <c r="AF193" s="386"/>
      <c r="AG193" s="386"/>
      <c r="AH193" s="386"/>
      <c r="AI193" s="386"/>
      <c r="AJ193" s="386"/>
      <c r="AK193" s="386"/>
      <c r="AL193" s="386"/>
      <c r="AM193" s="387"/>
      <c r="AO193" s="219"/>
      <c r="AP193" s="219"/>
      <c r="AQ193" s="219"/>
      <c r="AR193" s="219"/>
      <c r="AS193" s="219"/>
      <c r="AT193" s="219"/>
      <c r="AU193" s="219"/>
    </row>
    <row r="194" spans="2:47" s="87" customFormat="1" ht="15" customHeight="1" x14ac:dyDescent="0.25">
      <c r="B194" s="396"/>
      <c r="C194" s="397"/>
      <c r="D194" s="397"/>
      <c r="E194" s="397"/>
      <c r="F194" s="397"/>
      <c r="G194" s="398"/>
      <c r="H194" s="388"/>
      <c r="I194" s="389"/>
      <c r="J194" s="389"/>
      <c r="K194" s="389"/>
      <c r="L194" s="390"/>
      <c r="M194" s="391"/>
      <c r="N194" s="391"/>
      <c r="O194" s="392"/>
      <c r="P194" s="392"/>
      <c r="Q194" s="392"/>
      <c r="R194" s="392"/>
      <c r="S194" s="392"/>
      <c r="T194" s="392"/>
      <c r="U194" s="392"/>
      <c r="V194" s="392"/>
      <c r="W194" s="392"/>
      <c r="X194" s="392"/>
      <c r="Y194" s="393"/>
      <c r="Z194" s="394"/>
      <c r="AA194" s="395"/>
      <c r="AB194" s="382"/>
      <c r="AC194" s="383"/>
      <c r="AD194" s="384"/>
      <c r="AE194" s="385"/>
      <c r="AF194" s="386"/>
      <c r="AG194" s="386"/>
      <c r="AH194" s="386"/>
      <c r="AI194" s="386"/>
      <c r="AJ194" s="386"/>
      <c r="AK194" s="386"/>
      <c r="AL194" s="386"/>
      <c r="AM194" s="387"/>
      <c r="AO194" s="219"/>
      <c r="AP194" s="219"/>
      <c r="AQ194" s="219"/>
      <c r="AR194" s="219"/>
      <c r="AS194" s="219"/>
      <c r="AT194" s="219"/>
      <c r="AU194" s="219"/>
    </row>
    <row r="195" spans="2:47" s="87" customFormat="1" ht="15" customHeight="1" x14ac:dyDescent="0.25">
      <c r="B195" s="396"/>
      <c r="C195" s="397"/>
      <c r="D195" s="397"/>
      <c r="E195" s="397"/>
      <c r="F195" s="397"/>
      <c r="G195" s="398"/>
      <c r="H195" s="388"/>
      <c r="I195" s="389"/>
      <c r="J195" s="389"/>
      <c r="K195" s="389"/>
      <c r="L195" s="390"/>
      <c r="M195" s="391"/>
      <c r="N195" s="391"/>
      <c r="O195" s="392"/>
      <c r="P195" s="392"/>
      <c r="Q195" s="392"/>
      <c r="R195" s="392"/>
      <c r="S195" s="392"/>
      <c r="T195" s="392"/>
      <c r="U195" s="392"/>
      <c r="V195" s="392"/>
      <c r="W195" s="392"/>
      <c r="X195" s="392"/>
      <c r="Y195" s="393"/>
      <c r="Z195" s="394"/>
      <c r="AA195" s="395"/>
      <c r="AB195" s="382"/>
      <c r="AC195" s="383"/>
      <c r="AD195" s="384"/>
      <c r="AE195" s="385"/>
      <c r="AF195" s="386"/>
      <c r="AG195" s="386"/>
      <c r="AH195" s="386"/>
      <c r="AI195" s="386"/>
      <c r="AJ195" s="386"/>
      <c r="AK195" s="386"/>
      <c r="AL195" s="386"/>
      <c r="AM195" s="387"/>
      <c r="AO195" s="219"/>
      <c r="AP195" s="219"/>
      <c r="AQ195" s="219"/>
      <c r="AR195" s="219"/>
      <c r="AS195" s="219"/>
      <c r="AT195" s="219"/>
      <c r="AU195" s="219"/>
    </row>
    <row r="196" spans="2:47" s="87" customFormat="1" ht="15" customHeight="1" x14ac:dyDescent="0.25">
      <c r="B196" s="396"/>
      <c r="C196" s="397"/>
      <c r="D196" s="397"/>
      <c r="E196" s="397"/>
      <c r="F196" s="397"/>
      <c r="G196" s="398"/>
      <c r="H196" s="388"/>
      <c r="I196" s="389"/>
      <c r="J196" s="389"/>
      <c r="K196" s="389"/>
      <c r="L196" s="390"/>
      <c r="M196" s="391"/>
      <c r="N196" s="391"/>
      <c r="O196" s="392"/>
      <c r="P196" s="392"/>
      <c r="Q196" s="392"/>
      <c r="R196" s="392"/>
      <c r="S196" s="392"/>
      <c r="T196" s="392"/>
      <c r="U196" s="392"/>
      <c r="V196" s="392"/>
      <c r="W196" s="392"/>
      <c r="X196" s="392"/>
      <c r="Y196" s="393"/>
      <c r="Z196" s="394"/>
      <c r="AA196" s="395"/>
      <c r="AB196" s="382"/>
      <c r="AC196" s="383"/>
      <c r="AD196" s="384"/>
      <c r="AE196" s="385"/>
      <c r="AF196" s="386"/>
      <c r="AG196" s="386"/>
      <c r="AH196" s="386"/>
      <c r="AI196" s="386"/>
      <c r="AJ196" s="386"/>
      <c r="AK196" s="386"/>
      <c r="AL196" s="386"/>
      <c r="AM196" s="387"/>
      <c r="AO196" s="219"/>
      <c r="AP196" s="219"/>
      <c r="AQ196" s="219"/>
      <c r="AR196" s="219"/>
      <c r="AS196" s="219"/>
      <c r="AT196" s="219"/>
      <c r="AU196" s="219"/>
    </row>
    <row r="197" spans="2:47" s="87" customFormat="1" ht="15" customHeight="1" x14ac:dyDescent="0.25">
      <c r="B197" s="396"/>
      <c r="C197" s="397"/>
      <c r="D197" s="397"/>
      <c r="E197" s="397"/>
      <c r="F197" s="397"/>
      <c r="G197" s="398"/>
      <c r="H197" s="388"/>
      <c r="I197" s="389"/>
      <c r="J197" s="389"/>
      <c r="K197" s="389"/>
      <c r="L197" s="390"/>
      <c r="M197" s="391"/>
      <c r="N197" s="391"/>
      <c r="O197" s="392"/>
      <c r="P197" s="392"/>
      <c r="Q197" s="392"/>
      <c r="R197" s="392"/>
      <c r="S197" s="392"/>
      <c r="T197" s="392"/>
      <c r="U197" s="392"/>
      <c r="V197" s="392"/>
      <c r="W197" s="392"/>
      <c r="X197" s="392"/>
      <c r="Y197" s="393"/>
      <c r="Z197" s="394"/>
      <c r="AA197" s="395"/>
      <c r="AB197" s="382"/>
      <c r="AC197" s="383"/>
      <c r="AD197" s="384"/>
      <c r="AE197" s="385"/>
      <c r="AF197" s="386"/>
      <c r="AG197" s="386"/>
      <c r="AH197" s="386"/>
      <c r="AI197" s="386"/>
      <c r="AJ197" s="386"/>
      <c r="AK197" s="386"/>
      <c r="AL197" s="386"/>
      <c r="AM197" s="387"/>
      <c r="AO197" s="219"/>
      <c r="AP197" s="219"/>
      <c r="AQ197" s="219"/>
      <c r="AR197" s="219"/>
      <c r="AS197" s="219"/>
      <c r="AT197" s="219"/>
      <c r="AU197" s="219"/>
    </row>
    <row r="198" spans="2:47" s="87" customFormat="1" ht="15" customHeight="1" x14ac:dyDescent="0.25">
      <c r="B198" s="396"/>
      <c r="C198" s="397"/>
      <c r="D198" s="397"/>
      <c r="E198" s="397"/>
      <c r="F198" s="397"/>
      <c r="G198" s="398"/>
      <c r="H198" s="388"/>
      <c r="I198" s="389"/>
      <c r="J198" s="389"/>
      <c r="K198" s="389"/>
      <c r="L198" s="390"/>
      <c r="M198" s="391"/>
      <c r="N198" s="391"/>
      <c r="O198" s="392"/>
      <c r="P198" s="392"/>
      <c r="Q198" s="392"/>
      <c r="R198" s="392"/>
      <c r="S198" s="392"/>
      <c r="T198" s="392"/>
      <c r="U198" s="392"/>
      <c r="V198" s="392"/>
      <c r="W198" s="392"/>
      <c r="X198" s="392"/>
      <c r="Y198" s="393"/>
      <c r="Z198" s="394"/>
      <c r="AA198" s="395"/>
      <c r="AB198" s="382"/>
      <c r="AC198" s="383"/>
      <c r="AD198" s="384"/>
      <c r="AE198" s="385"/>
      <c r="AF198" s="386"/>
      <c r="AG198" s="386"/>
      <c r="AH198" s="386"/>
      <c r="AI198" s="386"/>
      <c r="AJ198" s="386"/>
      <c r="AK198" s="386"/>
      <c r="AL198" s="386"/>
      <c r="AM198" s="387"/>
      <c r="AO198" s="219"/>
      <c r="AP198" s="219"/>
      <c r="AQ198" s="219"/>
      <c r="AR198" s="219"/>
      <c r="AS198" s="219"/>
      <c r="AT198" s="219"/>
      <c r="AU198" s="219"/>
    </row>
    <row r="199" spans="2:47" s="87" customFormat="1" ht="15" customHeight="1" x14ac:dyDescent="0.25">
      <c r="B199" s="396"/>
      <c r="C199" s="397"/>
      <c r="D199" s="397"/>
      <c r="E199" s="397"/>
      <c r="F199" s="397"/>
      <c r="G199" s="398"/>
      <c r="H199" s="388"/>
      <c r="I199" s="389"/>
      <c r="J199" s="389"/>
      <c r="K199" s="389"/>
      <c r="L199" s="390"/>
      <c r="M199" s="391"/>
      <c r="N199" s="391"/>
      <c r="O199" s="392"/>
      <c r="P199" s="392"/>
      <c r="Q199" s="392"/>
      <c r="R199" s="392"/>
      <c r="S199" s="392"/>
      <c r="T199" s="392"/>
      <c r="U199" s="392"/>
      <c r="V199" s="392"/>
      <c r="W199" s="392"/>
      <c r="X199" s="392"/>
      <c r="Y199" s="393"/>
      <c r="Z199" s="394"/>
      <c r="AA199" s="395"/>
      <c r="AB199" s="382"/>
      <c r="AC199" s="383"/>
      <c r="AD199" s="384"/>
      <c r="AE199" s="385"/>
      <c r="AF199" s="386"/>
      <c r="AG199" s="386"/>
      <c r="AH199" s="386"/>
      <c r="AI199" s="386"/>
      <c r="AJ199" s="386"/>
      <c r="AK199" s="386"/>
      <c r="AL199" s="386"/>
      <c r="AM199" s="387"/>
      <c r="AO199" s="219"/>
      <c r="AP199" s="219"/>
      <c r="AQ199" s="219"/>
      <c r="AR199" s="219"/>
      <c r="AS199" s="219"/>
      <c r="AT199" s="219"/>
      <c r="AU199" s="219"/>
    </row>
    <row r="200" spans="2:47" s="87" customFormat="1" ht="15" customHeight="1" x14ac:dyDescent="0.25">
      <c r="B200" s="396"/>
      <c r="C200" s="397"/>
      <c r="D200" s="397"/>
      <c r="E200" s="397"/>
      <c r="F200" s="397"/>
      <c r="G200" s="398"/>
      <c r="H200" s="388"/>
      <c r="I200" s="389"/>
      <c r="J200" s="389"/>
      <c r="K200" s="389"/>
      <c r="L200" s="390"/>
      <c r="M200" s="391"/>
      <c r="N200" s="391"/>
      <c r="O200" s="392"/>
      <c r="P200" s="392"/>
      <c r="Q200" s="392"/>
      <c r="R200" s="392"/>
      <c r="S200" s="392"/>
      <c r="T200" s="392"/>
      <c r="U200" s="392"/>
      <c r="V200" s="392"/>
      <c r="W200" s="392"/>
      <c r="X200" s="392"/>
      <c r="Y200" s="393"/>
      <c r="Z200" s="394"/>
      <c r="AA200" s="395"/>
      <c r="AB200" s="382"/>
      <c r="AC200" s="383"/>
      <c r="AD200" s="384"/>
      <c r="AE200" s="385"/>
      <c r="AF200" s="386"/>
      <c r="AG200" s="386"/>
      <c r="AH200" s="386"/>
      <c r="AI200" s="386"/>
      <c r="AJ200" s="386"/>
      <c r="AK200" s="386"/>
      <c r="AL200" s="386"/>
      <c r="AM200" s="387"/>
      <c r="AO200" s="219"/>
      <c r="AP200" s="219"/>
      <c r="AQ200" s="219"/>
      <c r="AR200" s="219"/>
      <c r="AS200" s="219"/>
      <c r="AT200" s="219"/>
      <c r="AU200" s="219"/>
    </row>
    <row r="201" spans="2:47" s="87" customFormat="1" ht="15" customHeight="1" x14ac:dyDescent="0.25">
      <c r="B201" s="396"/>
      <c r="C201" s="397"/>
      <c r="D201" s="397"/>
      <c r="E201" s="397"/>
      <c r="F201" s="397"/>
      <c r="G201" s="398"/>
      <c r="H201" s="388"/>
      <c r="I201" s="389"/>
      <c r="J201" s="389"/>
      <c r="K201" s="389"/>
      <c r="L201" s="390"/>
      <c r="M201" s="391"/>
      <c r="N201" s="391"/>
      <c r="O201" s="392"/>
      <c r="P201" s="392"/>
      <c r="Q201" s="392"/>
      <c r="R201" s="392"/>
      <c r="S201" s="392"/>
      <c r="T201" s="392"/>
      <c r="U201" s="392"/>
      <c r="V201" s="392"/>
      <c r="W201" s="392"/>
      <c r="X201" s="392"/>
      <c r="Y201" s="393"/>
      <c r="Z201" s="394"/>
      <c r="AA201" s="395"/>
      <c r="AB201" s="382"/>
      <c r="AC201" s="383"/>
      <c r="AD201" s="384"/>
      <c r="AE201" s="385"/>
      <c r="AF201" s="386"/>
      <c r="AG201" s="386"/>
      <c r="AH201" s="386"/>
      <c r="AI201" s="386"/>
      <c r="AJ201" s="386"/>
      <c r="AK201" s="386"/>
      <c r="AL201" s="386"/>
      <c r="AM201" s="387"/>
      <c r="AO201" s="219"/>
      <c r="AP201" s="219"/>
      <c r="AQ201" s="219"/>
      <c r="AR201" s="219"/>
      <c r="AS201" s="219"/>
      <c r="AT201" s="219"/>
      <c r="AU201" s="219"/>
    </row>
    <row r="202" spans="2:47" s="87" customFormat="1" ht="15" customHeight="1" x14ac:dyDescent="0.25">
      <c r="B202" s="396"/>
      <c r="C202" s="397"/>
      <c r="D202" s="397"/>
      <c r="E202" s="397"/>
      <c r="F202" s="397"/>
      <c r="G202" s="398"/>
      <c r="H202" s="388"/>
      <c r="I202" s="389"/>
      <c r="J202" s="389"/>
      <c r="K202" s="389"/>
      <c r="L202" s="390"/>
      <c r="M202" s="391"/>
      <c r="N202" s="391"/>
      <c r="O202" s="392"/>
      <c r="P202" s="392"/>
      <c r="Q202" s="392"/>
      <c r="R202" s="392"/>
      <c r="S202" s="392"/>
      <c r="T202" s="392"/>
      <c r="U202" s="392"/>
      <c r="V202" s="392"/>
      <c r="W202" s="392"/>
      <c r="X202" s="392"/>
      <c r="Y202" s="393"/>
      <c r="Z202" s="394"/>
      <c r="AA202" s="395"/>
      <c r="AB202" s="382"/>
      <c r="AC202" s="383"/>
      <c r="AD202" s="384"/>
      <c r="AE202" s="385"/>
      <c r="AF202" s="386"/>
      <c r="AG202" s="386"/>
      <c r="AH202" s="386"/>
      <c r="AI202" s="386"/>
      <c r="AJ202" s="386"/>
      <c r="AK202" s="386"/>
      <c r="AL202" s="386"/>
      <c r="AM202" s="387"/>
      <c r="AO202" s="219"/>
      <c r="AP202" s="219"/>
      <c r="AQ202" s="219"/>
      <c r="AR202" s="219"/>
      <c r="AS202" s="219"/>
      <c r="AT202" s="219"/>
      <c r="AU202" s="219"/>
    </row>
    <row r="203" spans="2:47" s="87" customFormat="1" ht="15" customHeight="1" x14ac:dyDescent="0.25">
      <c r="B203" s="396"/>
      <c r="C203" s="397"/>
      <c r="D203" s="397"/>
      <c r="E203" s="397"/>
      <c r="F203" s="397"/>
      <c r="G203" s="398"/>
      <c r="H203" s="388"/>
      <c r="I203" s="389"/>
      <c r="J203" s="389"/>
      <c r="K203" s="389"/>
      <c r="L203" s="390"/>
      <c r="M203" s="391"/>
      <c r="N203" s="391"/>
      <c r="O203" s="392"/>
      <c r="P203" s="392"/>
      <c r="Q203" s="392"/>
      <c r="R203" s="392"/>
      <c r="S203" s="392"/>
      <c r="T203" s="392"/>
      <c r="U203" s="392"/>
      <c r="V203" s="392"/>
      <c r="W203" s="392"/>
      <c r="X203" s="392"/>
      <c r="Y203" s="393"/>
      <c r="Z203" s="394"/>
      <c r="AA203" s="395"/>
      <c r="AB203" s="382"/>
      <c r="AC203" s="383"/>
      <c r="AD203" s="384"/>
      <c r="AE203" s="385"/>
      <c r="AF203" s="386"/>
      <c r="AG203" s="386"/>
      <c r="AH203" s="386"/>
      <c r="AI203" s="386"/>
      <c r="AJ203" s="386"/>
      <c r="AK203" s="386"/>
      <c r="AL203" s="386"/>
      <c r="AM203" s="387"/>
      <c r="AO203" s="219"/>
      <c r="AP203" s="219"/>
      <c r="AQ203" s="219"/>
      <c r="AR203" s="219"/>
      <c r="AS203" s="219"/>
      <c r="AT203" s="219"/>
      <c r="AU203" s="219"/>
    </row>
    <row r="204" spans="2:47" s="87" customFormat="1" ht="15" customHeight="1" x14ac:dyDescent="0.25">
      <c r="B204" s="396"/>
      <c r="C204" s="397"/>
      <c r="D204" s="397"/>
      <c r="E204" s="397"/>
      <c r="F204" s="397"/>
      <c r="G204" s="398"/>
      <c r="H204" s="388"/>
      <c r="I204" s="389"/>
      <c r="J204" s="389"/>
      <c r="K204" s="389"/>
      <c r="L204" s="390"/>
      <c r="M204" s="391"/>
      <c r="N204" s="391"/>
      <c r="O204" s="392"/>
      <c r="P204" s="392"/>
      <c r="Q204" s="392"/>
      <c r="R204" s="392"/>
      <c r="S204" s="392"/>
      <c r="T204" s="392"/>
      <c r="U204" s="392"/>
      <c r="V204" s="392"/>
      <c r="W204" s="392"/>
      <c r="X204" s="392"/>
      <c r="Y204" s="393"/>
      <c r="Z204" s="394"/>
      <c r="AA204" s="395"/>
      <c r="AB204" s="382"/>
      <c r="AC204" s="383"/>
      <c r="AD204" s="384"/>
      <c r="AE204" s="385"/>
      <c r="AF204" s="386"/>
      <c r="AG204" s="386"/>
      <c r="AH204" s="386"/>
      <c r="AI204" s="386"/>
      <c r="AJ204" s="386"/>
      <c r="AK204" s="386"/>
      <c r="AL204" s="386"/>
      <c r="AM204" s="387"/>
      <c r="AO204" s="219"/>
      <c r="AP204" s="219"/>
      <c r="AQ204" s="219"/>
      <c r="AR204" s="219"/>
      <c r="AS204" s="219"/>
      <c r="AT204" s="219"/>
      <c r="AU204" s="219"/>
    </row>
    <row r="205" spans="2:47" s="87" customFormat="1" ht="15" customHeight="1" x14ac:dyDescent="0.25">
      <c r="B205" s="396"/>
      <c r="C205" s="397"/>
      <c r="D205" s="397"/>
      <c r="E205" s="397"/>
      <c r="F205" s="397"/>
      <c r="G205" s="398"/>
      <c r="H205" s="388"/>
      <c r="I205" s="389"/>
      <c r="J205" s="389"/>
      <c r="K205" s="389"/>
      <c r="L205" s="390"/>
      <c r="M205" s="391"/>
      <c r="N205" s="391"/>
      <c r="O205" s="392"/>
      <c r="P205" s="392"/>
      <c r="Q205" s="392"/>
      <c r="R205" s="392"/>
      <c r="S205" s="392"/>
      <c r="T205" s="392"/>
      <c r="U205" s="392"/>
      <c r="V205" s="392"/>
      <c r="W205" s="392"/>
      <c r="X205" s="392"/>
      <c r="Y205" s="393"/>
      <c r="Z205" s="394"/>
      <c r="AA205" s="395"/>
      <c r="AB205" s="382"/>
      <c r="AC205" s="383"/>
      <c r="AD205" s="384"/>
      <c r="AE205" s="385"/>
      <c r="AF205" s="386"/>
      <c r="AG205" s="386"/>
      <c r="AH205" s="386"/>
      <c r="AI205" s="386"/>
      <c r="AJ205" s="386"/>
      <c r="AK205" s="386"/>
      <c r="AL205" s="386"/>
      <c r="AM205" s="387"/>
      <c r="AO205" s="219"/>
      <c r="AP205" s="219"/>
      <c r="AQ205" s="219"/>
      <c r="AR205" s="219"/>
      <c r="AS205" s="219"/>
      <c r="AT205" s="219"/>
      <c r="AU205" s="219"/>
    </row>
    <row r="206" spans="2:47" s="87" customFormat="1" ht="15" customHeight="1" x14ac:dyDescent="0.25">
      <c r="B206" s="396"/>
      <c r="C206" s="397"/>
      <c r="D206" s="397"/>
      <c r="E206" s="397"/>
      <c r="F206" s="397"/>
      <c r="G206" s="398"/>
      <c r="H206" s="388"/>
      <c r="I206" s="389"/>
      <c r="J206" s="389"/>
      <c r="K206" s="389"/>
      <c r="L206" s="390"/>
      <c r="M206" s="391"/>
      <c r="N206" s="391"/>
      <c r="O206" s="392"/>
      <c r="P206" s="392"/>
      <c r="Q206" s="392"/>
      <c r="R206" s="392"/>
      <c r="S206" s="392"/>
      <c r="T206" s="392"/>
      <c r="U206" s="392"/>
      <c r="V206" s="392"/>
      <c r="W206" s="392"/>
      <c r="X206" s="392"/>
      <c r="Y206" s="393"/>
      <c r="Z206" s="394"/>
      <c r="AA206" s="395"/>
      <c r="AB206" s="382"/>
      <c r="AC206" s="383"/>
      <c r="AD206" s="384"/>
      <c r="AE206" s="385"/>
      <c r="AF206" s="386"/>
      <c r="AG206" s="386"/>
      <c r="AH206" s="386"/>
      <c r="AI206" s="386"/>
      <c r="AJ206" s="386"/>
      <c r="AK206" s="386"/>
      <c r="AL206" s="386"/>
      <c r="AM206" s="387"/>
      <c r="AO206" s="219"/>
      <c r="AP206" s="219"/>
      <c r="AQ206" s="219"/>
      <c r="AR206" s="219"/>
      <c r="AS206" s="219"/>
      <c r="AT206" s="219"/>
      <c r="AU206" s="219"/>
    </row>
    <row r="207" spans="2:47" s="87" customFormat="1" ht="15" customHeight="1" x14ac:dyDescent="0.25">
      <c r="B207" s="396"/>
      <c r="C207" s="397"/>
      <c r="D207" s="397"/>
      <c r="E207" s="397"/>
      <c r="F207" s="397"/>
      <c r="G207" s="398"/>
      <c r="H207" s="388"/>
      <c r="I207" s="389"/>
      <c r="J207" s="389"/>
      <c r="K207" s="389"/>
      <c r="L207" s="390"/>
      <c r="M207" s="391"/>
      <c r="N207" s="391"/>
      <c r="O207" s="392"/>
      <c r="P207" s="392"/>
      <c r="Q207" s="392"/>
      <c r="R207" s="392"/>
      <c r="S207" s="392"/>
      <c r="T207" s="392"/>
      <c r="U207" s="392"/>
      <c r="V207" s="392"/>
      <c r="W207" s="392"/>
      <c r="X207" s="392"/>
      <c r="Y207" s="393"/>
      <c r="Z207" s="394"/>
      <c r="AA207" s="395"/>
      <c r="AB207" s="382"/>
      <c r="AC207" s="383"/>
      <c r="AD207" s="384"/>
      <c r="AE207" s="385"/>
      <c r="AF207" s="386"/>
      <c r="AG207" s="386"/>
      <c r="AH207" s="386"/>
      <c r="AI207" s="386"/>
      <c r="AJ207" s="386"/>
      <c r="AK207" s="386"/>
      <c r="AL207" s="386"/>
      <c r="AM207" s="387"/>
      <c r="AO207" s="219"/>
      <c r="AP207" s="219"/>
      <c r="AQ207" s="219"/>
      <c r="AR207" s="219"/>
      <c r="AS207" s="219"/>
      <c r="AT207" s="219"/>
      <c r="AU207" s="219"/>
    </row>
    <row r="208" spans="2:47" s="87" customFormat="1" ht="15" customHeight="1" x14ac:dyDescent="0.25">
      <c r="B208" s="396"/>
      <c r="C208" s="397"/>
      <c r="D208" s="397"/>
      <c r="E208" s="397"/>
      <c r="F208" s="397"/>
      <c r="G208" s="398"/>
      <c r="H208" s="388"/>
      <c r="I208" s="389"/>
      <c r="J208" s="389"/>
      <c r="K208" s="389"/>
      <c r="L208" s="390"/>
      <c r="M208" s="391"/>
      <c r="N208" s="391"/>
      <c r="O208" s="392"/>
      <c r="P208" s="392"/>
      <c r="Q208" s="392"/>
      <c r="R208" s="392"/>
      <c r="S208" s="392"/>
      <c r="T208" s="392"/>
      <c r="U208" s="392"/>
      <c r="V208" s="392"/>
      <c r="W208" s="392"/>
      <c r="X208" s="392"/>
      <c r="Y208" s="393"/>
      <c r="Z208" s="394"/>
      <c r="AA208" s="395"/>
      <c r="AB208" s="382"/>
      <c r="AC208" s="383"/>
      <c r="AD208" s="384"/>
      <c r="AE208" s="385"/>
      <c r="AF208" s="386"/>
      <c r="AG208" s="386"/>
      <c r="AH208" s="386"/>
      <c r="AI208" s="386"/>
      <c r="AJ208" s="386"/>
      <c r="AK208" s="386"/>
      <c r="AL208" s="386"/>
      <c r="AM208" s="387"/>
      <c r="AO208" s="219"/>
      <c r="AP208" s="219"/>
      <c r="AQ208" s="219"/>
      <c r="AR208" s="219"/>
      <c r="AS208" s="219"/>
      <c r="AT208" s="219"/>
      <c r="AU208" s="219"/>
    </row>
    <row r="209" spans="2:47" s="87" customFormat="1" ht="15" customHeight="1" x14ac:dyDescent="0.25">
      <c r="B209" s="396"/>
      <c r="C209" s="397"/>
      <c r="D209" s="397"/>
      <c r="E209" s="397"/>
      <c r="F209" s="397"/>
      <c r="G209" s="398"/>
      <c r="H209" s="388"/>
      <c r="I209" s="389"/>
      <c r="J209" s="389"/>
      <c r="K209" s="389"/>
      <c r="L209" s="390"/>
      <c r="M209" s="391"/>
      <c r="N209" s="391"/>
      <c r="O209" s="392"/>
      <c r="P209" s="392"/>
      <c r="Q209" s="392"/>
      <c r="R209" s="392"/>
      <c r="S209" s="392"/>
      <c r="T209" s="392"/>
      <c r="U209" s="392"/>
      <c r="V209" s="392"/>
      <c r="W209" s="392"/>
      <c r="X209" s="392"/>
      <c r="Y209" s="393"/>
      <c r="Z209" s="394"/>
      <c r="AA209" s="395"/>
      <c r="AB209" s="382"/>
      <c r="AC209" s="383"/>
      <c r="AD209" s="384"/>
      <c r="AE209" s="385"/>
      <c r="AF209" s="386"/>
      <c r="AG209" s="386"/>
      <c r="AH209" s="386"/>
      <c r="AI209" s="386"/>
      <c r="AJ209" s="386"/>
      <c r="AK209" s="386"/>
      <c r="AL209" s="386"/>
      <c r="AM209" s="387"/>
      <c r="AO209" s="219"/>
      <c r="AP209" s="219"/>
      <c r="AQ209" s="219"/>
      <c r="AR209" s="219"/>
      <c r="AS209" s="219"/>
      <c r="AT209" s="219"/>
      <c r="AU209" s="219"/>
    </row>
    <row r="210" spans="2:47" s="87" customFormat="1" ht="15" customHeight="1" x14ac:dyDescent="0.25">
      <c r="B210" s="396"/>
      <c r="C210" s="397"/>
      <c r="D210" s="397"/>
      <c r="E210" s="397"/>
      <c r="F210" s="397"/>
      <c r="G210" s="398"/>
      <c r="H210" s="388"/>
      <c r="I210" s="389"/>
      <c r="J210" s="389"/>
      <c r="K210" s="389"/>
      <c r="L210" s="390"/>
      <c r="M210" s="391"/>
      <c r="N210" s="391"/>
      <c r="O210" s="392"/>
      <c r="P210" s="392"/>
      <c r="Q210" s="392"/>
      <c r="R210" s="392"/>
      <c r="S210" s="392"/>
      <c r="T210" s="392"/>
      <c r="U210" s="392"/>
      <c r="V210" s="392"/>
      <c r="W210" s="392"/>
      <c r="X210" s="392"/>
      <c r="Y210" s="393"/>
      <c r="Z210" s="394"/>
      <c r="AA210" s="395"/>
      <c r="AB210" s="382"/>
      <c r="AC210" s="383"/>
      <c r="AD210" s="384"/>
      <c r="AE210" s="385"/>
      <c r="AF210" s="386"/>
      <c r="AG210" s="386"/>
      <c r="AH210" s="386"/>
      <c r="AI210" s="386"/>
      <c r="AJ210" s="386"/>
      <c r="AK210" s="386"/>
      <c r="AL210" s="386"/>
      <c r="AM210" s="387"/>
      <c r="AO210" s="219"/>
      <c r="AP210" s="219"/>
      <c r="AQ210" s="219"/>
      <c r="AR210" s="219"/>
      <c r="AS210" s="219"/>
      <c r="AT210" s="219"/>
      <c r="AU210" s="219"/>
    </row>
    <row r="211" spans="2:47" s="87" customFormat="1" ht="15" customHeight="1" x14ac:dyDescent="0.25">
      <c r="B211" s="396"/>
      <c r="C211" s="397"/>
      <c r="D211" s="397"/>
      <c r="E211" s="397"/>
      <c r="F211" s="397"/>
      <c r="G211" s="398"/>
      <c r="H211" s="388"/>
      <c r="I211" s="389"/>
      <c r="J211" s="389"/>
      <c r="K211" s="389"/>
      <c r="L211" s="390"/>
      <c r="M211" s="391"/>
      <c r="N211" s="391"/>
      <c r="O211" s="392"/>
      <c r="P211" s="392"/>
      <c r="Q211" s="392"/>
      <c r="R211" s="392"/>
      <c r="S211" s="392"/>
      <c r="T211" s="392"/>
      <c r="U211" s="392"/>
      <c r="V211" s="392"/>
      <c r="W211" s="392"/>
      <c r="X211" s="392"/>
      <c r="Y211" s="393"/>
      <c r="Z211" s="394"/>
      <c r="AA211" s="395"/>
      <c r="AB211" s="382"/>
      <c r="AC211" s="383"/>
      <c r="AD211" s="384"/>
      <c r="AE211" s="385"/>
      <c r="AF211" s="386"/>
      <c r="AG211" s="386"/>
      <c r="AH211" s="386"/>
      <c r="AI211" s="386"/>
      <c r="AJ211" s="386"/>
      <c r="AK211" s="386"/>
      <c r="AL211" s="386"/>
      <c r="AM211" s="387"/>
      <c r="AO211" s="219"/>
      <c r="AP211" s="219"/>
      <c r="AQ211" s="219"/>
      <c r="AR211" s="219"/>
      <c r="AS211" s="219"/>
      <c r="AT211" s="219"/>
      <c r="AU211" s="219"/>
    </row>
    <row r="212" spans="2:47" s="87" customFormat="1" ht="15" customHeight="1" x14ac:dyDescent="0.25">
      <c r="B212" s="396"/>
      <c r="C212" s="397"/>
      <c r="D212" s="397"/>
      <c r="E212" s="397"/>
      <c r="F212" s="397"/>
      <c r="G212" s="398"/>
      <c r="H212" s="388"/>
      <c r="I212" s="389"/>
      <c r="J212" s="389"/>
      <c r="K212" s="389"/>
      <c r="L212" s="390"/>
      <c r="M212" s="391"/>
      <c r="N212" s="391"/>
      <c r="O212" s="392"/>
      <c r="P212" s="392"/>
      <c r="Q212" s="392"/>
      <c r="R212" s="392"/>
      <c r="S212" s="392"/>
      <c r="T212" s="392"/>
      <c r="U212" s="392"/>
      <c r="V212" s="392"/>
      <c r="W212" s="392"/>
      <c r="X212" s="392"/>
      <c r="Y212" s="393"/>
      <c r="Z212" s="394"/>
      <c r="AA212" s="395"/>
      <c r="AB212" s="382"/>
      <c r="AC212" s="383"/>
      <c r="AD212" s="384"/>
      <c r="AE212" s="385"/>
      <c r="AF212" s="386"/>
      <c r="AG212" s="386"/>
      <c r="AH212" s="386"/>
      <c r="AI212" s="386"/>
      <c r="AJ212" s="386"/>
      <c r="AK212" s="386"/>
      <c r="AL212" s="386"/>
      <c r="AM212" s="387"/>
      <c r="AO212" s="219"/>
      <c r="AP212" s="219"/>
      <c r="AQ212" s="219"/>
      <c r="AR212" s="219"/>
      <c r="AS212" s="219"/>
      <c r="AT212" s="219"/>
      <c r="AU212" s="219"/>
    </row>
    <row r="213" spans="2:47" s="87" customFormat="1" ht="15" customHeight="1" x14ac:dyDescent="0.25">
      <c r="B213" s="396"/>
      <c r="C213" s="397"/>
      <c r="D213" s="397"/>
      <c r="E213" s="397"/>
      <c r="F213" s="397"/>
      <c r="G213" s="398"/>
      <c r="H213" s="388"/>
      <c r="I213" s="389"/>
      <c r="J213" s="389"/>
      <c r="K213" s="389"/>
      <c r="L213" s="390"/>
      <c r="M213" s="391"/>
      <c r="N213" s="391"/>
      <c r="O213" s="392"/>
      <c r="P213" s="392"/>
      <c r="Q213" s="392"/>
      <c r="R213" s="392"/>
      <c r="S213" s="392"/>
      <c r="T213" s="392"/>
      <c r="U213" s="392"/>
      <c r="V213" s="392"/>
      <c r="W213" s="392"/>
      <c r="X213" s="392"/>
      <c r="Y213" s="393"/>
      <c r="Z213" s="394"/>
      <c r="AA213" s="395"/>
      <c r="AB213" s="382"/>
      <c r="AC213" s="383"/>
      <c r="AD213" s="384"/>
      <c r="AE213" s="385"/>
      <c r="AF213" s="386"/>
      <c r="AG213" s="386"/>
      <c r="AH213" s="386"/>
      <c r="AI213" s="386"/>
      <c r="AJ213" s="386"/>
      <c r="AK213" s="386"/>
      <c r="AL213" s="386"/>
      <c r="AM213" s="387"/>
      <c r="AO213" s="219"/>
      <c r="AP213" s="219"/>
      <c r="AQ213" s="219"/>
      <c r="AR213" s="219"/>
      <c r="AS213" s="219"/>
      <c r="AT213" s="219"/>
      <c r="AU213" s="219"/>
    </row>
    <row r="214" spans="2:47" s="87" customFormat="1" ht="15" customHeight="1" x14ac:dyDescent="0.25">
      <c r="B214" s="396"/>
      <c r="C214" s="397"/>
      <c r="D214" s="397"/>
      <c r="E214" s="397"/>
      <c r="F214" s="397"/>
      <c r="G214" s="398"/>
      <c r="H214" s="388"/>
      <c r="I214" s="389"/>
      <c r="J214" s="389"/>
      <c r="K214" s="389"/>
      <c r="L214" s="390"/>
      <c r="M214" s="391"/>
      <c r="N214" s="391"/>
      <c r="O214" s="392"/>
      <c r="P214" s="392"/>
      <c r="Q214" s="392"/>
      <c r="R214" s="392"/>
      <c r="S214" s="392"/>
      <c r="T214" s="392"/>
      <c r="U214" s="392"/>
      <c r="V214" s="392"/>
      <c r="W214" s="392"/>
      <c r="X214" s="392"/>
      <c r="Y214" s="393"/>
      <c r="Z214" s="394"/>
      <c r="AA214" s="395"/>
      <c r="AB214" s="382"/>
      <c r="AC214" s="383"/>
      <c r="AD214" s="384"/>
      <c r="AE214" s="385"/>
      <c r="AF214" s="386"/>
      <c r="AG214" s="386"/>
      <c r="AH214" s="386"/>
      <c r="AI214" s="386"/>
      <c r="AJ214" s="386"/>
      <c r="AK214" s="386"/>
      <c r="AL214" s="386"/>
      <c r="AM214" s="387"/>
      <c r="AO214" s="219"/>
      <c r="AP214" s="219"/>
      <c r="AQ214" s="219"/>
      <c r="AR214" s="219"/>
      <c r="AS214" s="219"/>
      <c r="AT214" s="219"/>
      <c r="AU214" s="219"/>
    </row>
    <row r="215" spans="2:47" s="87" customFormat="1" ht="15" customHeight="1" x14ac:dyDescent="0.25">
      <c r="B215" s="396"/>
      <c r="C215" s="397"/>
      <c r="D215" s="397"/>
      <c r="E215" s="397"/>
      <c r="F215" s="397"/>
      <c r="G215" s="398"/>
      <c r="H215" s="388"/>
      <c r="I215" s="389"/>
      <c r="J215" s="389"/>
      <c r="K215" s="389"/>
      <c r="L215" s="390"/>
      <c r="M215" s="391"/>
      <c r="N215" s="391"/>
      <c r="O215" s="392"/>
      <c r="P215" s="392"/>
      <c r="Q215" s="392"/>
      <c r="R215" s="392"/>
      <c r="S215" s="392"/>
      <c r="T215" s="392"/>
      <c r="U215" s="392"/>
      <c r="V215" s="392"/>
      <c r="W215" s="392"/>
      <c r="X215" s="392"/>
      <c r="Y215" s="393"/>
      <c r="Z215" s="394"/>
      <c r="AA215" s="395"/>
      <c r="AB215" s="382"/>
      <c r="AC215" s="383"/>
      <c r="AD215" s="384"/>
      <c r="AE215" s="385"/>
      <c r="AF215" s="386"/>
      <c r="AG215" s="386"/>
      <c r="AH215" s="386"/>
      <c r="AI215" s="386"/>
      <c r="AJ215" s="386"/>
      <c r="AK215" s="386"/>
      <c r="AL215" s="386"/>
      <c r="AM215" s="387"/>
      <c r="AO215" s="219"/>
      <c r="AP215" s="219"/>
      <c r="AQ215" s="219"/>
      <c r="AR215" s="219"/>
      <c r="AS215" s="219"/>
      <c r="AT215" s="219"/>
      <c r="AU215" s="219"/>
    </row>
    <row r="216" spans="2:47" s="87" customFormat="1" ht="15" customHeight="1" x14ac:dyDescent="0.25">
      <c r="B216" s="396"/>
      <c r="C216" s="397"/>
      <c r="D216" s="397"/>
      <c r="E216" s="397"/>
      <c r="F216" s="397"/>
      <c r="G216" s="398"/>
      <c r="H216" s="388"/>
      <c r="I216" s="389"/>
      <c r="J216" s="389"/>
      <c r="K216" s="389"/>
      <c r="L216" s="390"/>
      <c r="M216" s="391"/>
      <c r="N216" s="391"/>
      <c r="O216" s="392"/>
      <c r="P216" s="392"/>
      <c r="Q216" s="392"/>
      <c r="R216" s="392"/>
      <c r="S216" s="392"/>
      <c r="T216" s="392"/>
      <c r="U216" s="392"/>
      <c r="V216" s="392"/>
      <c r="W216" s="392"/>
      <c r="X216" s="392"/>
      <c r="Y216" s="393"/>
      <c r="Z216" s="394"/>
      <c r="AA216" s="395"/>
      <c r="AB216" s="382"/>
      <c r="AC216" s="383"/>
      <c r="AD216" s="384"/>
      <c r="AE216" s="385"/>
      <c r="AF216" s="386"/>
      <c r="AG216" s="386"/>
      <c r="AH216" s="386"/>
      <c r="AI216" s="386"/>
      <c r="AJ216" s="386"/>
      <c r="AK216" s="386"/>
      <c r="AL216" s="386"/>
      <c r="AM216" s="387"/>
      <c r="AO216" s="219"/>
      <c r="AP216" s="219"/>
      <c r="AQ216" s="219"/>
      <c r="AR216" s="219"/>
      <c r="AS216" s="219"/>
      <c r="AT216" s="219"/>
      <c r="AU216" s="219"/>
    </row>
    <row r="217" spans="2:47" x14ac:dyDescent="0.25">
      <c r="B217" s="396"/>
      <c r="C217" s="397"/>
      <c r="D217" s="397"/>
      <c r="E217" s="397"/>
      <c r="F217" s="397"/>
      <c r="G217" s="398"/>
      <c r="H217" s="388"/>
      <c r="I217" s="389"/>
      <c r="J217" s="389"/>
      <c r="K217" s="389"/>
      <c r="L217" s="390"/>
      <c r="M217" s="391"/>
      <c r="N217" s="391"/>
      <c r="O217" s="392"/>
      <c r="P217" s="392"/>
      <c r="Q217" s="392"/>
      <c r="R217" s="392"/>
      <c r="S217" s="392"/>
      <c r="T217" s="392"/>
      <c r="U217" s="392"/>
      <c r="V217" s="392"/>
      <c r="W217" s="392"/>
      <c r="X217" s="392"/>
      <c r="Y217" s="393"/>
      <c r="Z217" s="394"/>
      <c r="AA217" s="395"/>
      <c r="AB217" s="382"/>
      <c r="AC217" s="383"/>
      <c r="AD217" s="384"/>
      <c r="AE217" s="385"/>
      <c r="AF217" s="386"/>
      <c r="AG217" s="386"/>
      <c r="AH217" s="386"/>
      <c r="AI217" s="386"/>
      <c r="AJ217" s="386"/>
      <c r="AK217" s="386"/>
      <c r="AL217" s="386"/>
      <c r="AM217" s="387"/>
    </row>
  </sheetData>
  <sheetProtection insertRows="0" deleteRows="0"/>
  <dataConsolidate/>
  <mergeCells count="903">
    <mergeCell ref="L155:R155"/>
    <mergeCell ref="S155:AB155"/>
    <mergeCell ref="AC155:AM155"/>
    <mergeCell ref="B123:K123"/>
    <mergeCell ref="L123:R123"/>
    <mergeCell ref="S123:AB123"/>
    <mergeCell ref="AC123:AM123"/>
    <mergeCell ref="B153:N153"/>
    <mergeCell ref="O153:R153"/>
    <mergeCell ref="S153:AE153"/>
    <mergeCell ref="AF153:AM153"/>
    <mergeCell ref="S154:AE154"/>
    <mergeCell ref="AF154:AM154"/>
    <mergeCell ref="B124:K124"/>
    <mergeCell ref="L124:R124"/>
    <mergeCell ref="S124:AB124"/>
    <mergeCell ref="AC124:AM124"/>
    <mergeCell ref="X127:AM127"/>
    <mergeCell ref="C130:S130"/>
    <mergeCell ref="X128:AM128"/>
    <mergeCell ref="X126:AM126"/>
    <mergeCell ref="X130:AM130"/>
    <mergeCell ref="C132:S132"/>
    <mergeCell ref="C129:S129"/>
    <mergeCell ref="S122:AE122"/>
    <mergeCell ref="AF122:AM122"/>
    <mergeCell ref="O122:R122"/>
    <mergeCell ref="AI117:AM117"/>
    <mergeCell ref="D118:G118"/>
    <mergeCell ref="H118:AB118"/>
    <mergeCell ref="AC118:AE118"/>
    <mergeCell ref="AF118:AH118"/>
    <mergeCell ref="AI118:AM118"/>
    <mergeCell ref="D117:G117"/>
    <mergeCell ref="H117:AB117"/>
    <mergeCell ref="AC117:AE117"/>
    <mergeCell ref="AF117:AH117"/>
    <mergeCell ref="B91:K91"/>
    <mergeCell ref="L91:R91"/>
    <mergeCell ref="S91:AB91"/>
    <mergeCell ref="AC91:AM91"/>
    <mergeCell ref="B121:N121"/>
    <mergeCell ref="O121:R121"/>
    <mergeCell ref="S121:AE121"/>
    <mergeCell ref="AF121:AM121"/>
    <mergeCell ref="AI115:AM115"/>
    <mergeCell ref="D116:G116"/>
    <mergeCell ref="H116:AB116"/>
    <mergeCell ref="D105:G105"/>
    <mergeCell ref="H105:AB105"/>
    <mergeCell ref="AC105:AE105"/>
    <mergeCell ref="N113:P113"/>
    <mergeCell ref="Q113:Z113"/>
    <mergeCell ref="AA113:AC113"/>
    <mergeCell ref="AD113:AM113"/>
    <mergeCell ref="AD112:AM112"/>
    <mergeCell ref="AC116:AE116"/>
    <mergeCell ref="AF116:AH116"/>
    <mergeCell ref="AF103:AH103"/>
    <mergeCell ref="AA110:AM110"/>
    <mergeCell ref="AI105:AM105"/>
    <mergeCell ref="AF88:AM88"/>
    <mergeCell ref="O89:R89"/>
    <mergeCell ref="S89:AE89"/>
    <mergeCell ref="AF89:AM89"/>
    <mergeCell ref="B90:K90"/>
    <mergeCell ref="L90:R90"/>
    <mergeCell ref="X24:AL24"/>
    <mergeCell ref="B44:AM44"/>
    <mergeCell ref="C28:S28"/>
    <mergeCell ref="C35:S35"/>
    <mergeCell ref="B41:E41"/>
    <mergeCell ref="B42:E42"/>
    <mergeCell ref="B39:AM39"/>
    <mergeCell ref="C24:S24"/>
    <mergeCell ref="X42:AM42"/>
    <mergeCell ref="S90:AB90"/>
    <mergeCell ref="AC90:AM90"/>
    <mergeCell ref="B88:N88"/>
    <mergeCell ref="AL60:AM60"/>
    <mergeCell ref="X50:AL50"/>
    <mergeCell ref="X32:AL32"/>
    <mergeCell ref="C27:S27"/>
    <mergeCell ref="X36:AL36"/>
    <mergeCell ref="B38:AM38"/>
    <mergeCell ref="F58:L58"/>
    <mergeCell ref="M58:O58"/>
    <mergeCell ref="P58:Y58"/>
    <mergeCell ref="Z58:AB58"/>
    <mergeCell ref="AC58:AH58"/>
    <mergeCell ref="B54:AM54"/>
    <mergeCell ref="AI58:AJ58"/>
    <mergeCell ref="AK58:AM58"/>
    <mergeCell ref="B156:K156"/>
    <mergeCell ref="L156:R156"/>
    <mergeCell ref="S156:AB156"/>
    <mergeCell ref="AC156:AM156"/>
    <mergeCell ref="O154:R154"/>
    <mergeCell ref="C131:S131"/>
    <mergeCell ref="X136:AM136"/>
    <mergeCell ref="C136:S136"/>
    <mergeCell ref="C135:S135"/>
    <mergeCell ref="C133:S133"/>
    <mergeCell ref="C138:S138"/>
    <mergeCell ref="X137:AM137"/>
    <mergeCell ref="B152:AF152"/>
    <mergeCell ref="B155:K155"/>
    <mergeCell ref="X135:AM135"/>
    <mergeCell ref="C134:S134"/>
    <mergeCell ref="X134:AM134"/>
    <mergeCell ref="X132:AM132"/>
    <mergeCell ref="X144:AM144"/>
    <mergeCell ref="X149:AM149"/>
    <mergeCell ref="C146:S146"/>
    <mergeCell ref="C149:S149"/>
    <mergeCell ref="X142:AM142"/>
    <mergeCell ref="C145:S145"/>
    <mergeCell ref="AI84:AM84"/>
    <mergeCell ref="D85:G85"/>
    <mergeCell ref="H85:AB85"/>
    <mergeCell ref="AC85:AE85"/>
    <mergeCell ref="AF85:AH85"/>
    <mergeCell ref="AI85:AM85"/>
    <mergeCell ref="D84:G84"/>
    <mergeCell ref="H84:AB84"/>
    <mergeCell ref="AC84:AE84"/>
    <mergeCell ref="AF84:AH84"/>
    <mergeCell ref="H101:AB101"/>
    <mergeCell ref="AC101:AE101"/>
    <mergeCell ref="AF101:AH101"/>
    <mergeCell ref="AI101:AM101"/>
    <mergeCell ref="H103:AB103"/>
    <mergeCell ref="AC103:AE103"/>
    <mergeCell ref="H106:AB106"/>
    <mergeCell ref="AC106:AE106"/>
    <mergeCell ref="AF106:AH106"/>
    <mergeCell ref="AI106:AM106"/>
    <mergeCell ref="AF105:AH105"/>
    <mergeCell ref="H109:M109"/>
    <mergeCell ref="N109:S109"/>
    <mergeCell ref="X109:Z109"/>
    <mergeCell ref="AA109:AM109"/>
    <mergeCell ref="H110:M110"/>
    <mergeCell ref="D82:G82"/>
    <mergeCell ref="H82:AB82"/>
    <mergeCell ref="AC82:AE82"/>
    <mergeCell ref="AF82:AH82"/>
    <mergeCell ref="AD78:AM78"/>
    <mergeCell ref="N110:S110"/>
    <mergeCell ref="X110:Z110"/>
    <mergeCell ref="AA75:AM75"/>
    <mergeCell ref="D95:G96"/>
    <mergeCell ref="H95:M95"/>
    <mergeCell ref="N95:S95"/>
    <mergeCell ref="X95:Z95"/>
    <mergeCell ref="AA95:AM95"/>
    <mergeCell ref="H96:M96"/>
    <mergeCell ref="N96:S96"/>
    <mergeCell ref="D77:G77"/>
    <mergeCell ref="H77:M77"/>
    <mergeCell ref="N77:P77"/>
    <mergeCell ref="Q77:Z77"/>
    <mergeCell ref="AA77:AC77"/>
    <mergeCell ref="AD77:AM77"/>
    <mergeCell ref="X96:Z96"/>
    <mergeCell ref="AA96:AM96"/>
    <mergeCell ref="D79:G79"/>
    <mergeCell ref="AA76:AC76"/>
    <mergeCell ref="AD76:AM76"/>
    <mergeCell ref="D78:G78"/>
    <mergeCell ref="AI80:AM80"/>
    <mergeCell ref="D81:G81"/>
    <mergeCell ref="H81:AB81"/>
    <mergeCell ref="AC81:AE81"/>
    <mergeCell ref="AF81:AH81"/>
    <mergeCell ref="AI81:AM81"/>
    <mergeCell ref="D80:G80"/>
    <mergeCell ref="H80:AB80"/>
    <mergeCell ref="AC80:AE80"/>
    <mergeCell ref="AF80:AH80"/>
    <mergeCell ref="H79:M79"/>
    <mergeCell ref="N79:P79"/>
    <mergeCell ref="Q79:Z79"/>
    <mergeCell ref="AA79:AC79"/>
    <mergeCell ref="AD79:AM79"/>
    <mergeCell ref="AD98:AM98"/>
    <mergeCell ref="B72:B85"/>
    <mergeCell ref="B86:AM86"/>
    <mergeCell ref="AA97:AC97"/>
    <mergeCell ref="B92:AM92"/>
    <mergeCell ref="B93:B106"/>
    <mergeCell ref="C93:C96"/>
    <mergeCell ref="D93:AM93"/>
    <mergeCell ref="D94:AM94"/>
    <mergeCell ref="D100:G100"/>
    <mergeCell ref="H100:M100"/>
    <mergeCell ref="N100:P100"/>
    <mergeCell ref="Q100:Z100"/>
    <mergeCell ref="AA100:AC100"/>
    <mergeCell ref="AD100:AM100"/>
    <mergeCell ref="AC102:AE102"/>
    <mergeCell ref="AF102:AH102"/>
    <mergeCell ref="AD97:AM97"/>
    <mergeCell ref="D106:G106"/>
    <mergeCell ref="O88:R88"/>
    <mergeCell ref="S88:AE88"/>
    <mergeCell ref="AI83:AM83"/>
    <mergeCell ref="N76:P76"/>
    <mergeCell ref="Q76:Z76"/>
    <mergeCell ref="AE10:AM10"/>
    <mergeCell ref="AB55:AF56"/>
    <mergeCell ref="S9:AG9"/>
    <mergeCell ref="F6:O6"/>
    <mergeCell ref="P6:R6"/>
    <mergeCell ref="P7:AG7"/>
    <mergeCell ref="P8:R8"/>
    <mergeCell ref="AA71:AC71"/>
    <mergeCell ref="AD71:AM71"/>
    <mergeCell ref="Q71:Z71"/>
    <mergeCell ref="H71:M71"/>
    <mergeCell ref="N71:P71"/>
    <mergeCell ref="Q69:Z69"/>
    <mergeCell ref="AA69:AC69"/>
    <mergeCell ref="AD69:AM69"/>
    <mergeCell ref="D70:G70"/>
    <mergeCell ref="H70:M70"/>
    <mergeCell ref="N70:P70"/>
    <mergeCell ref="Q70:Z70"/>
    <mergeCell ref="AA70:AC70"/>
    <mergeCell ref="AD70:AM70"/>
    <mergeCell ref="H69:M69"/>
    <mergeCell ref="N69:P69"/>
    <mergeCell ref="B60:AH60"/>
    <mergeCell ref="B65:AM65"/>
    <mergeCell ref="B66:B71"/>
    <mergeCell ref="D69:G69"/>
    <mergeCell ref="D71:G71"/>
    <mergeCell ref="C66:C71"/>
    <mergeCell ref="D66:AM66"/>
    <mergeCell ref="D67:AM67"/>
    <mergeCell ref="P5:R5"/>
    <mergeCell ref="F9:O9"/>
    <mergeCell ref="F7:O7"/>
    <mergeCell ref="F8:O8"/>
    <mergeCell ref="F5:O5"/>
    <mergeCell ref="B55:E56"/>
    <mergeCell ref="F55:R55"/>
    <mergeCell ref="S55:AA56"/>
    <mergeCell ref="AA10:AD10"/>
    <mergeCell ref="AA11:AD11"/>
    <mergeCell ref="N42:W42"/>
    <mergeCell ref="F42:M42"/>
    <mergeCell ref="F41:M41"/>
    <mergeCell ref="B43:M43"/>
    <mergeCell ref="N43:AM43"/>
    <mergeCell ref="N41:AG41"/>
    <mergeCell ref="AG55:AI56"/>
    <mergeCell ref="B61:N61"/>
    <mergeCell ref="O61:R61"/>
    <mergeCell ref="O62:R62"/>
    <mergeCell ref="B64:K64"/>
    <mergeCell ref="L64:R64"/>
    <mergeCell ref="S64:AB64"/>
    <mergeCell ref="AF61:AM61"/>
    <mergeCell ref="AF62:AM62"/>
    <mergeCell ref="S61:AE61"/>
    <mergeCell ref="S62:AE62"/>
    <mergeCell ref="B63:K63"/>
    <mergeCell ref="L63:R63"/>
    <mergeCell ref="S63:AB63"/>
    <mergeCell ref="AC64:AM64"/>
    <mergeCell ref="AC63:AM63"/>
    <mergeCell ref="B62:N62"/>
    <mergeCell ref="P9:R9"/>
    <mergeCell ref="AJ55:AM56"/>
    <mergeCell ref="F56:R56"/>
    <mergeCell ref="AE13:AL13"/>
    <mergeCell ref="AE14:AL14"/>
    <mergeCell ref="AE12:AM12"/>
    <mergeCell ref="AE11:AM11"/>
    <mergeCell ref="X49:AL49"/>
    <mergeCell ref="C48:S48"/>
    <mergeCell ref="X25:AL25"/>
    <mergeCell ref="C33:S33"/>
    <mergeCell ref="X30:AL30"/>
    <mergeCell ref="X46:AL46"/>
    <mergeCell ref="X35:AL35"/>
    <mergeCell ref="C19:S19"/>
    <mergeCell ref="C21:S21"/>
    <mergeCell ref="X21:AL21"/>
    <mergeCell ref="AA12:AD14"/>
    <mergeCell ref="B10:Z10"/>
    <mergeCell ref="B11:Z14"/>
    <mergeCell ref="X19:AL19"/>
    <mergeCell ref="B37:AM37"/>
    <mergeCell ref="B40:AM40"/>
    <mergeCell ref="C47:S47"/>
    <mergeCell ref="B52:AM52"/>
    <mergeCell ref="X48:AL48"/>
    <mergeCell ref="X47:AL47"/>
    <mergeCell ref="C46:S46"/>
    <mergeCell ref="B45:S45"/>
    <mergeCell ref="C49:S49"/>
    <mergeCell ref="C32:S32"/>
    <mergeCell ref="X29:AL29"/>
    <mergeCell ref="C50:S50"/>
    <mergeCell ref="C22:S22"/>
    <mergeCell ref="C30:S30"/>
    <mergeCell ref="X23:AL23"/>
    <mergeCell ref="C20:S20"/>
    <mergeCell ref="Q114:Z114"/>
    <mergeCell ref="AA114:AC114"/>
    <mergeCell ref="AD114:AM114"/>
    <mergeCell ref="D113:G113"/>
    <mergeCell ref="X17:AL17"/>
    <mergeCell ref="X22:AL22"/>
    <mergeCell ref="C26:S26"/>
    <mergeCell ref="C29:S29"/>
    <mergeCell ref="X31:AL31"/>
    <mergeCell ref="X26:AL26"/>
    <mergeCell ref="X27:AL27"/>
    <mergeCell ref="C34:S34"/>
    <mergeCell ref="C36:S36"/>
    <mergeCell ref="C23:S23"/>
    <mergeCell ref="C31:S31"/>
    <mergeCell ref="C25:S25"/>
    <mergeCell ref="X20:AL20"/>
    <mergeCell ref="X34:AL34"/>
    <mergeCell ref="X33:AL33"/>
    <mergeCell ref="X28:AL28"/>
    <mergeCell ref="B53:AM53"/>
    <mergeCell ref="X45:AL45"/>
    <mergeCell ref="B57:AM57"/>
    <mergeCell ref="B58:E58"/>
    <mergeCell ref="H104:AB104"/>
    <mergeCell ref="AC104:AE104"/>
    <mergeCell ref="D97:G97"/>
    <mergeCell ref="H97:M97"/>
    <mergeCell ref="C111:C118"/>
    <mergeCell ref="D111:G111"/>
    <mergeCell ref="B107:B118"/>
    <mergeCell ref="C107:C110"/>
    <mergeCell ref="D107:AM107"/>
    <mergeCell ref="D108:AM108"/>
    <mergeCell ref="H111:M111"/>
    <mergeCell ref="N111:P111"/>
    <mergeCell ref="Q111:Z111"/>
    <mergeCell ref="AA111:AC111"/>
    <mergeCell ref="AD111:AM111"/>
    <mergeCell ref="D112:G112"/>
    <mergeCell ref="H112:M112"/>
    <mergeCell ref="N112:P112"/>
    <mergeCell ref="Q112:Z112"/>
    <mergeCell ref="AA112:AC112"/>
    <mergeCell ref="D109:G110"/>
    <mergeCell ref="D99:G99"/>
    <mergeCell ref="H99:M99"/>
    <mergeCell ref="N99:P99"/>
    <mergeCell ref="Q99:Z99"/>
    <mergeCell ref="AA99:AC99"/>
    <mergeCell ref="AD99:AM99"/>
    <mergeCell ref="D101:G101"/>
    <mergeCell ref="B160:G160"/>
    <mergeCell ref="H157:L157"/>
    <mergeCell ref="M157:N157"/>
    <mergeCell ref="O157:X157"/>
    <mergeCell ref="Y157:AA157"/>
    <mergeCell ref="AB157:AD157"/>
    <mergeCell ref="AE157:AM157"/>
    <mergeCell ref="AH120:AM120"/>
    <mergeCell ref="X133:AM133"/>
    <mergeCell ref="C128:S128"/>
    <mergeCell ref="B125:AM125"/>
    <mergeCell ref="C144:S144"/>
    <mergeCell ref="C148:S148"/>
    <mergeCell ref="C137:S137"/>
    <mergeCell ref="B122:N122"/>
    <mergeCell ref="X131:AM131"/>
    <mergeCell ref="B199:G199"/>
    <mergeCell ref="B200:G200"/>
    <mergeCell ref="B196:G196"/>
    <mergeCell ref="B197:G197"/>
    <mergeCell ref="B198:G198"/>
    <mergeCell ref="B201:G201"/>
    <mergeCell ref="O197:X197"/>
    <mergeCell ref="Y197:AA197"/>
    <mergeCell ref="O199:X199"/>
    <mergeCell ref="Y199:AA199"/>
    <mergeCell ref="B193:G193"/>
    <mergeCell ref="B195:G195"/>
    <mergeCell ref="B194:G194"/>
    <mergeCell ref="B190:G190"/>
    <mergeCell ref="M189:N189"/>
    <mergeCell ref="M192:N192"/>
    <mergeCell ref="H190:L190"/>
    <mergeCell ref="M190:N190"/>
    <mergeCell ref="M191:N191"/>
    <mergeCell ref="H193:L193"/>
    <mergeCell ref="B192:G192"/>
    <mergeCell ref="B217:G217"/>
    <mergeCell ref="B216:G216"/>
    <mergeCell ref="B208:G208"/>
    <mergeCell ref="B205:G205"/>
    <mergeCell ref="B206:G206"/>
    <mergeCell ref="H205:L205"/>
    <mergeCell ref="B213:G213"/>
    <mergeCell ref="B214:G214"/>
    <mergeCell ref="B202:G202"/>
    <mergeCell ref="B203:G203"/>
    <mergeCell ref="B204:G204"/>
    <mergeCell ref="B207:G207"/>
    <mergeCell ref="H203:L203"/>
    <mergeCell ref="H207:L207"/>
    <mergeCell ref="H209:L209"/>
    <mergeCell ref="H213:L213"/>
    <mergeCell ref="H217:L217"/>
    <mergeCell ref="B215:G215"/>
    <mergeCell ref="B212:G212"/>
    <mergeCell ref="B211:G211"/>
    <mergeCell ref="B210:G210"/>
    <mergeCell ref="B209:G209"/>
    <mergeCell ref="B181:G181"/>
    <mergeCell ref="B182:G182"/>
    <mergeCell ref="H181:L181"/>
    <mergeCell ref="B185:G185"/>
    <mergeCell ref="H183:L183"/>
    <mergeCell ref="H185:L185"/>
    <mergeCell ref="H187:L187"/>
    <mergeCell ref="H189:L189"/>
    <mergeCell ref="H191:L191"/>
    <mergeCell ref="B187:G187"/>
    <mergeCell ref="B188:G188"/>
    <mergeCell ref="B189:G189"/>
    <mergeCell ref="B191:G191"/>
    <mergeCell ref="B186:G186"/>
    <mergeCell ref="H186:L186"/>
    <mergeCell ref="B183:G183"/>
    <mergeCell ref="B184:G184"/>
    <mergeCell ref="B180:G180"/>
    <mergeCell ref="H179:L179"/>
    <mergeCell ref="M179:N179"/>
    <mergeCell ref="B178:G178"/>
    <mergeCell ref="B177:G177"/>
    <mergeCell ref="H177:L177"/>
    <mergeCell ref="M177:N177"/>
    <mergeCell ref="B176:G176"/>
    <mergeCell ref="B173:G173"/>
    <mergeCell ref="B174:G174"/>
    <mergeCell ref="H174:L174"/>
    <mergeCell ref="M174:N174"/>
    <mergeCell ref="B179:G179"/>
    <mergeCell ref="H176:L176"/>
    <mergeCell ref="M176:N176"/>
    <mergeCell ref="B170:G170"/>
    <mergeCell ref="B169:G169"/>
    <mergeCell ref="H169:L169"/>
    <mergeCell ref="M169:N169"/>
    <mergeCell ref="B175:G175"/>
    <mergeCell ref="B167:G167"/>
    <mergeCell ref="B168:G168"/>
    <mergeCell ref="B165:G165"/>
    <mergeCell ref="B166:G166"/>
    <mergeCell ref="B171:G171"/>
    <mergeCell ref="B172:G172"/>
    <mergeCell ref="H165:L165"/>
    <mergeCell ref="M165:N165"/>
    <mergeCell ref="H167:L167"/>
    <mergeCell ref="M167:N167"/>
    <mergeCell ref="M171:N171"/>
    <mergeCell ref="H173:L173"/>
    <mergeCell ref="M173:N173"/>
    <mergeCell ref="H166:L166"/>
    <mergeCell ref="M166:N166"/>
    <mergeCell ref="H168:L168"/>
    <mergeCell ref="M168:N168"/>
    <mergeCell ref="B164:G164"/>
    <mergeCell ref="B161:G161"/>
    <mergeCell ref="B162:G162"/>
    <mergeCell ref="H161:L161"/>
    <mergeCell ref="M161:N161"/>
    <mergeCell ref="O161:X161"/>
    <mergeCell ref="B163:G163"/>
    <mergeCell ref="X138:AM138"/>
    <mergeCell ref="C150:S150"/>
    <mergeCell ref="X150:AM150"/>
    <mergeCell ref="C141:S141"/>
    <mergeCell ref="X139:AM139"/>
    <mergeCell ref="X143:AM143"/>
    <mergeCell ref="C142:S142"/>
    <mergeCell ref="C143:S143"/>
    <mergeCell ref="X148:AM148"/>
    <mergeCell ref="X145:AM145"/>
    <mergeCell ref="C139:S139"/>
    <mergeCell ref="X140:AM140"/>
    <mergeCell ref="X141:AM141"/>
    <mergeCell ref="X147:AM147"/>
    <mergeCell ref="C140:S140"/>
    <mergeCell ref="C147:S147"/>
    <mergeCell ref="X146:AM146"/>
    <mergeCell ref="B2:AM2"/>
    <mergeCell ref="X18:AL18"/>
    <mergeCell ref="B3:W3"/>
    <mergeCell ref="C18:S18"/>
    <mergeCell ref="B17:S17"/>
    <mergeCell ref="B6:E6"/>
    <mergeCell ref="B15:AM15"/>
    <mergeCell ref="B16:AM16"/>
    <mergeCell ref="X3:AM3"/>
    <mergeCell ref="AH7:AM7"/>
    <mergeCell ref="AH9:AM9"/>
    <mergeCell ref="AH8:AM8"/>
    <mergeCell ref="AH4:AM4"/>
    <mergeCell ref="AH5:AM5"/>
    <mergeCell ref="AH6:AM6"/>
    <mergeCell ref="B4:O4"/>
    <mergeCell ref="P4:AG4"/>
    <mergeCell ref="B7:E7"/>
    <mergeCell ref="B8:E8"/>
    <mergeCell ref="B9:E9"/>
    <mergeCell ref="S5:AG5"/>
    <mergeCell ref="S6:AG6"/>
    <mergeCell ref="S8:AG8"/>
    <mergeCell ref="B5:E5"/>
    <mergeCell ref="C72:C75"/>
    <mergeCell ref="D72:AM72"/>
    <mergeCell ref="D73:AM73"/>
    <mergeCell ref="D74:G75"/>
    <mergeCell ref="H74:M74"/>
    <mergeCell ref="N74:S74"/>
    <mergeCell ref="B87:AH87"/>
    <mergeCell ref="AL87:AM87"/>
    <mergeCell ref="Q97:Z97"/>
    <mergeCell ref="D76:G76"/>
    <mergeCell ref="H76:M76"/>
    <mergeCell ref="AA74:AM74"/>
    <mergeCell ref="H75:M75"/>
    <mergeCell ref="N75:S75"/>
    <mergeCell ref="X75:Z75"/>
    <mergeCell ref="X74:Z74"/>
    <mergeCell ref="B89:N89"/>
    <mergeCell ref="C97:C106"/>
    <mergeCell ref="AI102:AM102"/>
    <mergeCell ref="N97:P97"/>
    <mergeCell ref="AI82:AM82"/>
    <mergeCell ref="C76:C85"/>
    <mergeCell ref="D83:G83"/>
    <mergeCell ref="H83:AB83"/>
    <mergeCell ref="D68:G68"/>
    <mergeCell ref="H68:M68"/>
    <mergeCell ref="N68:P68"/>
    <mergeCell ref="Q68:Z68"/>
    <mergeCell ref="AA68:AC68"/>
    <mergeCell ref="AI104:AM104"/>
    <mergeCell ref="D103:G103"/>
    <mergeCell ref="D102:G102"/>
    <mergeCell ref="H102:AB102"/>
    <mergeCell ref="AI103:AM103"/>
    <mergeCell ref="D104:G104"/>
    <mergeCell ref="AD68:AM68"/>
    <mergeCell ref="AC83:AE83"/>
    <mergeCell ref="AF83:AH83"/>
    <mergeCell ref="H78:M78"/>
    <mergeCell ref="N78:P78"/>
    <mergeCell ref="Q78:Z78"/>
    <mergeCell ref="AA78:AC78"/>
    <mergeCell ref="D98:G98"/>
    <mergeCell ref="H98:M98"/>
    <mergeCell ref="N98:P98"/>
    <mergeCell ref="Q98:Z98"/>
    <mergeCell ref="AF104:AH104"/>
    <mergeCell ref="AA98:AC98"/>
    <mergeCell ref="H113:M113"/>
    <mergeCell ref="B158:G158"/>
    <mergeCell ref="H158:L158"/>
    <mergeCell ref="M158:N158"/>
    <mergeCell ref="O158:X158"/>
    <mergeCell ref="Y158:AA158"/>
    <mergeCell ref="AB158:AD158"/>
    <mergeCell ref="AE158:AM158"/>
    <mergeCell ref="B157:G157"/>
    <mergeCell ref="D114:G114"/>
    <mergeCell ref="H114:M114"/>
    <mergeCell ref="N114:P114"/>
    <mergeCell ref="B154:N154"/>
    <mergeCell ref="AH152:AM152"/>
    <mergeCell ref="C127:S127"/>
    <mergeCell ref="X129:AM129"/>
    <mergeCell ref="B119:AM119"/>
    <mergeCell ref="B126:S126"/>
    <mergeCell ref="B120:AF120"/>
    <mergeCell ref="AI116:AM116"/>
    <mergeCell ref="D115:G115"/>
    <mergeCell ref="H115:AB115"/>
    <mergeCell ref="AC115:AE115"/>
    <mergeCell ref="AF115:AH115"/>
    <mergeCell ref="H159:L159"/>
    <mergeCell ref="M159:N159"/>
    <mergeCell ref="O159:X159"/>
    <mergeCell ref="Y159:AA159"/>
    <mergeCell ref="AB159:AD159"/>
    <mergeCell ref="AE159:AM159"/>
    <mergeCell ref="B159:G159"/>
    <mergeCell ref="H160:L160"/>
    <mergeCell ref="M160:N160"/>
    <mergeCell ref="O160:X160"/>
    <mergeCell ref="Y160:AA160"/>
    <mergeCell ref="AB160:AD160"/>
    <mergeCell ref="AE160:AM160"/>
    <mergeCell ref="Y161:AA161"/>
    <mergeCell ref="AB161:AD161"/>
    <mergeCell ref="AE161:AM161"/>
    <mergeCell ref="H162:L162"/>
    <mergeCell ref="M162:N162"/>
    <mergeCell ref="O162:X162"/>
    <mergeCell ref="Y162:AA162"/>
    <mergeCell ref="AB162:AD162"/>
    <mergeCell ref="AE162:AM162"/>
    <mergeCell ref="H163:L163"/>
    <mergeCell ref="M163:N163"/>
    <mergeCell ref="O163:X163"/>
    <mergeCell ref="Y163:AA163"/>
    <mergeCell ref="AB163:AD163"/>
    <mergeCell ref="AE163:AM163"/>
    <mergeCell ref="H164:L164"/>
    <mergeCell ref="M164:N164"/>
    <mergeCell ref="O164:X164"/>
    <mergeCell ref="Y164:AA164"/>
    <mergeCell ref="AB164:AD164"/>
    <mergeCell ref="AE164:AM164"/>
    <mergeCell ref="O165:X165"/>
    <mergeCell ref="Y165:AA165"/>
    <mergeCell ref="AB165:AD165"/>
    <mergeCell ref="AE165:AM165"/>
    <mergeCell ref="O166:X166"/>
    <mergeCell ref="Y166:AA166"/>
    <mergeCell ref="AB166:AD166"/>
    <mergeCell ref="AE166:AM166"/>
    <mergeCell ref="O167:X167"/>
    <mergeCell ref="Y167:AA167"/>
    <mergeCell ref="AB167:AD167"/>
    <mergeCell ref="AE167:AM167"/>
    <mergeCell ref="O168:X168"/>
    <mergeCell ref="Y168:AA168"/>
    <mergeCell ref="AB168:AD168"/>
    <mergeCell ref="AE168:AM168"/>
    <mergeCell ref="O169:X169"/>
    <mergeCell ref="Y169:AA169"/>
    <mergeCell ref="AB169:AD169"/>
    <mergeCell ref="AE169:AM169"/>
    <mergeCell ref="H170:L170"/>
    <mergeCell ref="M170:N170"/>
    <mergeCell ref="O170:X170"/>
    <mergeCell ref="Y170:AA170"/>
    <mergeCell ref="AB170:AD170"/>
    <mergeCell ref="AE170:AM170"/>
    <mergeCell ref="O171:X171"/>
    <mergeCell ref="Y171:AA171"/>
    <mergeCell ref="AB171:AD171"/>
    <mergeCell ref="AE171:AM171"/>
    <mergeCell ref="H172:L172"/>
    <mergeCell ref="M172:N172"/>
    <mergeCell ref="O172:X172"/>
    <mergeCell ref="Y172:AA172"/>
    <mergeCell ref="AB172:AD172"/>
    <mergeCell ref="AE172:AM172"/>
    <mergeCell ref="H171:L171"/>
    <mergeCell ref="O173:X173"/>
    <mergeCell ref="Y173:AA173"/>
    <mergeCell ref="AB173:AD173"/>
    <mergeCell ref="AE173:AM173"/>
    <mergeCell ref="O174:X174"/>
    <mergeCell ref="Y174:AA174"/>
    <mergeCell ref="AB174:AD174"/>
    <mergeCell ref="AE174:AM174"/>
    <mergeCell ref="H175:L175"/>
    <mergeCell ref="M175:N175"/>
    <mergeCell ref="O175:X175"/>
    <mergeCell ref="Y175:AA175"/>
    <mergeCell ref="AB175:AD175"/>
    <mergeCell ref="AE175:AM175"/>
    <mergeCell ref="O176:X176"/>
    <mergeCell ref="Y176:AA176"/>
    <mergeCell ref="AB176:AD176"/>
    <mergeCell ref="AE176:AM176"/>
    <mergeCell ref="O177:X177"/>
    <mergeCell ref="Y177:AA177"/>
    <mergeCell ref="AB177:AD177"/>
    <mergeCell ref="AE177:AM177"/>
    <mergeCell ref="H178:L178"/>
    <mergeCell ref="M178:N178"/>
    <mergeCell ref="O178:X178"/>
    <mergeCell ref="Y178:AA178"/>
    <mergeCell ref="AB178:AD178"/>
    <mergeCell ref="AE178:AM178"/>
    <mergeCell ref="O179:X179"/>
    <mergeCell ref="Y179:AA179"/>
    <mergeCell ref="AB179:AD179"/>
    <mergeCell ref="AE179:AM179"/>
    <mergeCell ref="H180:L180"/>
    <mergeCell ref="M180:N180"/>
    <mergeCell ref="O180:X180"/>
    <mergeCell ref="Y180:AA180"/>
    <mergeCell ref="AB180:AD180"/>
    <mergeCell ref="AE180:AM180"/>
    <mergeCell ref="O181:X181"/>
    <mergeCell ref="Y181:AA181"/>
    <mergeCell ref="AB181:AD181"/>
    <mergeCell ref="AE181:AM181"/>
    <mergeCell ref="H182:L182"/>
    <mergeCell ref="M182:N182"/>
    <mergeCell ref="O182:X182"/>
    <mergeCell ref="Y182:AA182"/>
    <mergeCell ref="AB182:AD182"/>
    <mergeCell ref="AE182:AM182"/>
    <mergeCell ref="M181:N181"/>
    <mergeCell ref="O183:X183"/>
    <mergeCell ref="Y183:AA183"/>
    <mergeCell ref="AB183:AD183"/>
    <mergeCell ref="AE183:AM183"/>
    <mergeCell ref="H184:L184"/>
    <mergeCell ref="M184:N184"/>
    <mergeCell ref="O184:X184"/>
    <mergeCell ref="Y184:AA184"/>
    <mergeCell ref="AB184:AD184"/>
    <mergeCell ref="AE184:AM184"/>
    <mergeCell ref="M183:N183"/>
    <mergeCell ref="O185:X185"/>
    <mergeCell ref="Y185:AA185"/>
    <mergeCell ref="AB185:AD185"/>
    <mergeCell ref="AE185:AM185"/>
    <mergeCell ref="M186:N186"/>
    <mergeCell ref="O186:X186"/>
    <mergeCell ref="Y186:AA186"/>
    <mergeCell ref="AB186:AD186"/>
    <mergeCell ref="AE186:AM186"/>
    <mergeCell ref="M185:N185"/>
    <mergeCell ref="O187:X187"/>
    <mergeCell ref="Y187:AA187"/>
    <mergeCell ref="AB187:AD187"/>
    <mergeCell ref="AE187:AM187"/>
    <mergeCell ref="H188:L188"/>
    <mergeCell ref="M188:N188"/>
    <mergeCell ref="O188:X188"/>
    <mergeCell ref="Y188:AA188"/>
    <mergeCell ref="AB188:AD188"/>
    <mergeCell ref="AE188:AM188"/>
    <mergeCell ref="M187:N187"/>
    <mergeCell ref="O189:X189"/>
    <mergeCell ref="Y189:AA189"/>
    <mergeCell ref="AB189:AD189"/>
    <mergeCell ref="AE189:AM189"/>
    <mergeCell ref="O190:X190"/>
    <mergeCell ref="Y190:AA190"/>
    <mergeCell ref="AB190:AD190"/>
    <mergeCell ref="AE190:AM190"/>
    <mergeCell ref="O191:X191"/>
    <mergeCell ref="Y191:AA191"/>
    <mergeCell ref="AB191:AD191"/>
    <mergeCell ref="AE191:AM191"/>
    <mergeCell ref="O192:X192"/>
    <mergeCell ref="Y192:AA192"/>
    <mergeCell ref="AB192:AD192"/>
    <mergeCell ref="AE192:AM192"/>
    <mergeCell ref="O193:X193"/>
    <mergeCell ref="Y193:AA193"/>
    <mergeCell ref="AB193:AD193"/>
    <mergeCell ref="H194:L194"/>
    <mergeCell ref="M194:N194"/>
    <mergeCell ref="O194:X194"/>
    <mergeCell ref="Y194:AA194"/>
    <mergeCell ref="AB194:AD194"/>
    <mergeCell ref="AE194:AM194"/>
    <mergeCell ref="H192:L192"/>
    <mergeCell ref="AE193:AM193"/>
    <mergeCell ref="M193:N193"/>
    <mergeCell ref="O195:X195"/>
    <mergeCell ref="Y195:AA195"/>
    <mergeCell ref="AB195:AD195"/>
    <mergeCell ref="AE195:AM195"/>
    <mergeCell ref="H196:L196"/>
    <mergeCell ref="M196:N196"/>
    <mergeCell ref="O196:X196"/>
    <mergeCell ref="Y196:AA196"/>
    <mergeCell ref="AB196:AD196"/>
    <mergeCell ref="AE196:AM196"/>
    <mergeCell ref="H195:L195"/>
    <mergeCell ref="M195:N195"/>
    <mergeCell ref="AB197:AD197"/>
    <mergeCell ref="AE197:AM197"/>
    <mergeCell ref="H198:L198"/>
    <mergeCell ref="M198:N198"/>
    <mergeCell ref="O198:X198"/>
    <mergeCell ref="Y198:AA198"/>
    <mergeCell ref="AB198:AD198"/>
    <mergeCell ref="AE198:AM198"/>
    <mergeCell ref="H197:L197"/>
    <mergeCell ref="M197:N197"/>
    <mergeCell ref="AB199:AD199"/>
    <mergeCell ref="AE199:AM199"/>
    <mergeCell ref="H200:L200"/>
    <mergeCell ref="M200:N200"/>
    <mergeCell ref="O200:X200"/>
    <mergeCell ref="Y200:AA200"/>
    <mergeCell ref="AB200:AD200"/>
    <mergeCell ref="AE200:AM200"/>
    <mergeCell ref="H199:L199"/>
    <mergeCell ref="M199:N199"/>
    <mergeCell ref="AB201:AD201"/>
    <mergeCell ref="AE201:AM201"/>
    <mergeCell ref="H202:L202"/>
    <mergeCell ref="M202:N202"/>
    <mergeCell ref="O202:X202"/>
    <mergeCell ref="Y202:AA202"/>
    <mergeCell ref="AB202:AD202"/>
    <mergeCell ref="AE202:AM202"/>
    <mergeCell ref="H201:L201"/>
    <mergeCell ref="M201:N201"/>
    <mergeCell ref="O201:X201"/>
    <mergeCell ref="Y201:AA201"/>
    <mergeCell ref="AB203:AD203"/>
    <mergeCell ref="AE203:AM203"/>
    <mergeCell ref="H204:L204"/>
    <mergeCell ref="M204:N204"/>
    <mergeCell ref="O204:X204"/>
    <mergeCell ref="Y204:AA204"/>
    <mergeCell ref="AB204:AD204"/>
    <mergeCell ref="AE204:AM204"/>
    <mergeCell ref="M203:N203"/>
    <mergeCell ref="O203:X203"/>
    <mergeCell ref="Y203:AA203"/>
    <mergeCell ref="AB205:AD205"/>
    <mergeCell ref="AE205:AM205"/>
    <mergeCell ref="H206:L206"/>
    <mergeCell ref="M206:N206"/>
    <mergeCell ref="O206:X206"/>
    <mergeCell ref="Y206:AA206"/>
    <mergeCell ref="AB206:AD206"/>
    <mergeCell ref="AE206:AM206"/>
    <mergeCell ref="M205:N205"/>
    <mergeCell ref="O205:X205"/>
    <mergeCell ref="Y205:AA205"/>
    <mergeCell ref="AB207:AD207"/>
    <mergeCell ref="AE207:AM207"/>
    <mergeCell ref="H208:L208"/>
    <mergeCell ref="M208:N208"/>
    <mergeCell ref="O208:X208"/>
    <mergeCell ref="Y208:AA208"/>
    <mergeCell ref="AB208:AD208"/>
    <mergeCell ref="AE208:AM208"/>
    <mergeCell ref="M207:N207"/>
    <mergeCell ref="O207:X207"/>
    <mergeCell ref="Y207:AA207"/>
    <mergeCell ref="AB212:AD212"/>
    <mergeCell ref="AE212:AM212"/>
    <mergeCell ref="Y209:AA209"/>
    <mergeCell ref="AB209:AD209"/>
    <mergeCell ref="AE209:AM209"/>
    <mergeCell ref="H210:L210"/>
    <mergeCell ref="M210:N210"/>
    <mergeCell ref="O210:X210"/>
    <mergeCell ref="Y210:AA210"/>
    <mergeCell ref="AB210:AD210"/>
    <mergeCell ref="AE210:AM210"/>
    <mergeCell ref="H211:L211"/>
    <mergeCell ref="M211:N211"/>
    <mergeCell ref="O211:X211"/>
    <mergeCell ref="Y211:AA211"/>
    <mergeCell ref="AB211:AD211"/>
    <mergeCell ref="AE211:AM211"/>
    <mergeCell ref="H212:L212"/>
    <mergeCell ref="M212:N212"/>
    <mergeCell ref="M209:N209"/>
    <mergeCell ref="O209:X209"/>
    <mergeCell ref="O212:X212"/>
    <mergeCell ref="Y212:AA212"/>
    <mergeCell ref="M217:N217"/>
    <mergeCell ref="O217:X217"/>
    <mergeCell ref="Y217:AA217"/>
    <mergeCell ref="AB217:AD217"/>
    <mergeCell ref="AE217:AM217"/>
    <mergeCell ref="H215:L215"/>
    <mergeCell ref="M215:N215"/>
    <mergeCell ref="O215:X215"/>
    <mergeCell ref="Y215:AA215"/>
    <mergeCell ref="AB215:AD215"/>
    <mergeCell ref="AE215:AM215"/>
    <mergeCell ref="Y216:AA216"/>
    <mergeCell ref="AB216:AD216"/>
    <mergeCell ref="AE216:AM216"/>
    <mergeCell ref="H216:L216"/>
    <mergeCell ref="M216:N216"/>
    <mergeCell ref="O216:X216"/>
    <mergeCell ref="AB213:AD213"/>
    <mergeCell ref="AE213:AM213"/>
    <mergeCell ref="H214:L214"/>
    <mergeCell ref="M214:N214"/>
    <mergeCell ref="O214:X214"/>
    <mergeCell ref="Y214:AA214"/>
    <mergeCell ref="AB214:AD214"/>
    <mergeCell ref="AE214:AM214"/>
    <mergeCell ref="M213:N213"/>
    <mergeCell ref="O213:X213"/>
    <mergeCell ref="Y213:AA213"/>
  </mergeCells>
  <conditionalFormatting sqref="A47">
    <cfRule type="expression" dxfId="171" priority="403" stopIfTrue="1">
      <formula>$AO47=1</formula>
    </cfRule>
  </conditionalFormatting>
  <conditionalFormatting sqref="D127:U127 B127:C150 X127:AE150">
    <cfRule type="expression" dxfId="170" priority="402" stopIfTrue="1">
      <formula>$C127=""</formula>
    </cfRule>
  </conditionalFormatting>
  <conditionalFormatting sqref="AM18:AM37 AM46:AM50">
    <cfRule type="cellIs" dxfId="169" priority="391" stopIfTrue="1" operator="equal">
      <formula>"G"</formula>
    </cfRule>
    <cfRule type="cellIs" dxfId="168" priority="392" stopIfTrue="1" operator="equal">
      <formula>"A"</formula>
    </cfRule>
    <cfRule type="cellIs" dxfId="167" priority="393" stopIfTrue="1" operator="equal">
      <formula>"R"</formula>
    </cfRule>
  </conditionalFormatting>
  <conditionalFormatting sqref="B18:C18 B46:C46">
    <cfRule type="expression" dxfId="166" priority="328" stopIfTrue="1">
      <formula>$AO18=1</formula>
    </cfRule>
  </conditionalFormatting>
  <conditionalFormatting sqref="X19:AE19 X46:AE46">
    <cfRule type="expression" dxfId="165" priority="324" stopIfTrue="1">
      <formula>$AO19=1</formula>
    </cfRule>
  </conditionalFormatting>
  <conditionalFormatting sqref="B19:C19">
    <cfRule type="expression" dxfId="164" priority="322" stopIfTrue="1">
      <formula>$AO19=1</formula>
    </cfRule>
  </conditionalFormatting>
  <conditionalFormatting sqref="B20:C20">
    <cfRule type="expression" dxfId="163" priority="321" stopIfTrue="1">
      <formula>$AO20=1</formula>
    </cfRule>
  </conditionalFormatting>
  <conditionalFormatting sqref="B21:C21">
    <cfRule type="expression" dxfId="162" priority="320" stopIfTrue="1">
      <formula>$AO21=1</formula>
    </cfRule>
  </conditionalFormatting>
  <conditionalFormatting sqref="B22:C22">
    <cfRule type="expression" dxfId="161" priority="319" stopIfTrue="1">
      <formula>$AO22=1</formula>
    </cfRule>
  </conditionalFormatting>
  <conditionalFormatting sqref="B23:C23">
    <cfRule type="expression" dxfId="160" priority="318" stopIfTrue="1">
      <formula>$AO23=1</formula>
    </cfRule>
  </conditionalFormatting>
  <conditionalFormatting sqref="B24:C24">
    <cfRule type="expression" dxfId="159" priority="317" stopIfTrue="1">
      <formula>$AO24=1</formula>
    </cfRule>
  </conditionalFormatting>
  <conditionalFormatting sqref="B25:C25">
    <cfRule type="expression" dxfId="158" priority="316" stopIfTrue="1">
      <formula>$AO25=1</formula>
    </cfRule>
  </conditionalFormatting>
  <conditionalFormatting sqref="B26:C26">
    <cfRule type="expression" dxfId="157" priority="315" stopIfTrue="1">
      <formula>$AO26=1</formula>
    </cfRule>
  </conditionalFormatting>
  <conditionalFormatting sqref="B27:C27">
    <cfRule type="expression" dxfId="156" priority="314" stopIfTrue="1">
      <formula>$AO27=1</formula>
    </cfRule>
  </conditionalFormatting>
  <conditionalFormatting sqref="B28:C28">
    <cfRule type="expression" dxfId="155" priority="313" stopIfTrue="1">
      <formula>$AO28=1</formula>
    </cfRule>
  </conditionalFormatting>
  <conditionalFormatting sqref="B29:C29">
    <cfRule type="expression" dxfId="154" priority="312" stopIfTrue="1">
      <formula>$AO29=1</formula>
    </cfRule>
  </conditionalFormatting>
  <conditionalFormatting sqref="B30:C30">
    <cfRule type="expression" dxfId="153" priority="310" stopIfTrue="1">
      <formula>$AO30=1</formula>
    </cfRule>
  </conditionalFormatting>
  <conditionalFormatting sqref="B31:C31">
    <cfRule type="expression" dxfId="152" priority="309" stopIfTrue="1">
      <formula>$AO31=1</formula>
    </cfRule>
  </conditionalFormatting>
  <conditionalFormatting sqref="B32:C32">
    <cfRule type="expression" dxfId="151" priority="308" stopIfTrue="1">
      <formula>$AO32=1</formula>
    </cfRule>
  </conditionalFormatting>
  <conditionalFormatting sqref="B33:C33">
    <cfRule type="expression" dxfId="150" priority="306" stopIfTrue="1">
      <formula>$AO33=1</formula>
    </cfRule>
  </conditionalFormatting>
  <conditionalFormatting sqref="B34:C34">
    <cfRule type="expression" dxfId="149" priority="305" stopIfTrue="1">
      <formula>$AO34=1</formula>
    </cfRule>
  </conditionalFormatting>
  <conditionalFormatting sqref="B35:C35">
    <cfRule type="expression" dxfId="148" priority="304" stopIfTrue="1">
      <formula>$AO35=1</formula>
    </cfRule>
  </conditionalFormatting>
  <conditionalFormatting sqref="B36:C36">
    <cfRule type="expression" dxfId="147" priority="303" stopIfTrue="1">
      <formula>$AO36=1</formula>
    </cfRule>
  </conditionalFormatting>
  <conditionalFormatting sqref="B47:C47">
    <cfRule type="expression" dxfId="146" priority="301" stopIfTrue="1">
      <formula>$AO$47=1</formula>
    </cfRule>
  </conditionalFormatting>
  <conditionalFormatting sqref="B48:C48">
    <cfRule type="expression" dxfId="145" priority="300" stopIfTrue="1">
      <formula>$AO48=1</formula>
    </cfRule>
  </conditionalFormatting>
  <conditionalFormatting sqref="B49:C49">
    <cfRule type="expression" dxfId="144" priority="299" stopIfTrue="1">
      <formula>$AO49=1</formula>
    </cfRule>
  </conditionalFormatting>
  <conditionalFormatting sqref="B50:C50">
    <cfRule type="expression" dxfId="143" priority="298" stopIfTrue="1">
      <formula>$AO50=1</formula>
    </cfRule>
  </conditionalFormatting>
  <conditionalFormatting sqref="X18:AL18">
    <cfRule type="expression" dxfId="142" priority="297" stopIfTrue="1">
      <formula>$AO$15=$AP$15</formula>
    </cfRule>
  </conditionalFormatting>
  <conditionalFormatting sqref="X20:AE20">
    <cfRule type="expression" dxfId="141" priority="296" stopIfTrue="1">
      <formula>$AO20=1</formula>
    </cfRule>
  </conditionalFormatting>
  <conditionalFormatting sqref="X21:AE21">
    <cfRule type="expression" dxfId="140" priority="295" stopIfTrue="1">
      <formula>$AO21=1</formula>
    </cfRule>
  </conditionalFormatting>
  <conditionalFormatting sqref="X22:AE22">
    <cfRule type="expression" dxfId="139" priority="294" stopIfTrue="1">
      <formula>$AO22=1</formula>
    </cfRule>
  </conditionalFormatting>
  <conditionalFormatting sqref="X23:AE23">
    <cfRule type="expression" dxfId="138" priority="293" stopIfTrue="1">
      <formula>$AO23=1</formula>
    </cfRule>
  </conditionalFormatting>
  <conditionalFormatting sqref="X24:AE24">
    <cfRule type="expression" dxfId="137" priority="292" stopIfTrue="1">
      <formula>$AO24=1</formula>
    </cfRule>
  </conditionalFormatting>
  <conditionalFormatting sqref="X25:AE25">
    <cfRule type="expression" dxfId="136" priority="291" stopIfTrue="1">
      <formula>$AO25=1</formula>
    </cfRule>
  </conditionalFormatting>
  <conditionalFormatting sqref="X26:AE26">
    <cfRule type="expression" dxfId="135" priority="290" stopIfTrue="1">
      <formula>$AO26=1</formula>
    </cfRule>
  </conditionalFormatting>
  <conditionalFormatting sqref="X27:AE27">
    <cfRule type="expression" dxfId="134" priority="289" stopIfTrue="1">
      <formula>$AO27=1</formula>
    </cfRule>
  </conditionalFormatting>
  <conditionalFormatting sqref="X28:AE28">
    <cfRule type="expression" dxfId="133" priority="288" stopIfTrue="1">
      <formula>$AO28=1</formula>
    </cfRule>
  </conditionalFormatting>
  <conditionalFormatting sqref="X29:AE29">
    <cfRule type="expression" dxfId="132" priority="287" stopIfTrue="1">
      <formula>$AO29=1</formula>
    </cfRule>
  </conditionalFormatting>
  <conditionalFormatting sqref="X30:AE30">
    <cfRule type="expression" dxfId="131" priority="285" stopIfTrue="1">
      <formula>$AO30=1</formula>
    </cfRule>
  </conditionalFormatting>
  <conditionalFormatting sqref="X31:AE31">
    <cfRule type="expression" dxfId="130" priority="284" stopIfTrue="1">
      <formula>$AO31=1</formula>
    </cfRule>
  </conditionalFormatting>
  <conditionalFormatting sqref="X32:AE32">
    <cfRule type="expression" dxfId="129" priority="283" stopIfTrue="1">
      <formula>$AO32=1</formula>
    </cfRule>
  </conditionalFormatting>
  <conditionalFormatting sqref="X33:AE33">
    <cfRule type="expression" dxfId="128" priority="281" stopIfTrue="1">
      <formula>$AO33=1</formula>
    </cfRule>
  </conditionalFormatting>
  <conditionalFormatting sqref="X34:AE34">
    <cfRule type="expression" dxfId="127" priority="280" stopIfTrue="1">
      <formula>$AO34=1</formula>
    </cfRule>
  </conditionalFormatting>
  <conditionalFormatting sqref="X35:AE35">
    <cfRule type="expression" dxfId="126" priority="279" stopIfTrue="1">
      <formula>$AO35=1</formula>
    </cfRule>
  </conditionalFormatting>
  <conditionalFormatting sqref="X36:AE36">
    <cfRule type="expression" dxfId="125" priority="278" stopIfTrue="1">
      <formula>$AO36=1</formula>
    </cfRule>
  </conditionalFormatting>
  <conditionalFormatting sqref="X47:AE47">
    <cfRule type="expression" dxfId="124" priority="276" stopIfTrue="1">
      <formula>$AO47=1</formula>
    </cfRule>
  </conditionalFormatting>
  <conditionalFormatting sqref="X48:AE48">
    <cfRule type="expression" dxfId="123" priority="275" stopIfTrue="1">
      <formula>$AO48=1</formula>
    </cfRule>
  </conditionalFormatting>
  <conditionalFormatting sqref="X49:AE49">
    <cfRule type="expression" dxfId="122" priority="274" stopIfTrue="1">
      <formula>$AO49=1</formula>
    </cfRule>
  </conditionalFormatting>
  <conditionalFormatting sqref="X50:AE50">
    <cfRule type="expression" dxfId="121" priority="273" stopIfTrue="1">
      <formula>$AO50=1</formula>
    </cfRule>
  </conditionalFormatting>
  <conditionalFormatting sqref="AF62">
    <cfRule type="cellIs" priority="253" stopIfTrue="1" operator="notEqual">
      <formula>""</formula>
    </cfRule>
  </conditionalFormatting>
  <conditionalFormatting sqref="S62">
    <cfRule type="cellIs" priority="238" stopIfTrue="1" operator="notEqual">
      <formula>""</formula>
    </cfRule>
  </conditionalFormatting>
  <conditionalFormatting sqref="B62:N62">
    <cfRule type="cellIs" priority="215" stopIfTrue="1" operator="notEqual">
      <formula>""</formula>
    </cfRule>
  </conditionalFormatting>
  <conditionalFormatting sqref="O62">
    <cfRule type="cellIs" priority="214" stopIfTrue="1" operator="notEqual">
      <formula>""</formula>
    </cfRule>
  </conditionalFormatting>
  <conditionalFormatting sqref="N41">
    <cfRule type="expression" dxfId="120" priority="431" stopIfTrue="1">
      <formula>$AO$37=$AP$37</formula>
    </cfRule>
  </conditionalFormatting>
  <conditionalFormatting sqref="X3">
    <cfRule type="cellIs" dxfId="119" priority="208" stopIfTrue="1" operator="equal">
      <formula>"SUPPLIER SECTION OF FORM IS INCOMPLETE"</formula>
    </cfRule>
    <cfRule type="cellIs" dxfId="118" priority="209" stopIfTrue="1" operator="equal">
      <formula>"SUPPLIER SECTION OF FORM IS COMPLETE"</formula>
    </cfRule>
  </conditionalFormatting>
  <conditionalFormatting sqref="F41">
    <cfRule type="expression" dxfId="117" priority="207" stopIfTrue="1">
      <formula>$AO$37=$AP$37</formula>
    </cfRule>
  </conditionalFormatting>
  <conditionalFormatting sqref="F42">
    <cfRule type="expression" dxfId="116" priority="206" stopIfTrue="1">
      <formula>$AO$37=$AP$37</formula>
    </cfRule>
  </conditionalFormatting>
  <conditionalFormatting sqref="X42">
    <cfRule type="expression" dxfId="115" priority="205" stopIfTrue="1">
      <formula>AND($V$38=$W$38,$F$42&lt;&gt;"")</formula>
    </cfRule>
  </conditionalFormatting>
  <conditionalFormatting sqref="AJ41">
    <cfRule type="expression" dxfId="114" priority="202" stopIfTrue="1">
      <formula>AND($AO$37=$AP$37,$F$41&lt;&gt;"",$AJ$41="")</formula>
    </cfRule>
    <cfRule type="expression" dxfId="113" priority="203" stopIfTrue="1">
      <formula>AND($AO$37=$AP$37,$F$41&lt;&gt;"",$AJ$41="Yes")</formula>
    </cfRule>
    <cfRule type="expression" dxfId="112" priority="204" stopIfTrue="1">
      <formula>AND($AO$37=$AP$37,$F$41&lt;&gt;"",$AJ$41="No")</formula>
    </cfRule>
  </conditionalFormatting>
  <conditionalFormatting sqref="F58">
    <cfRule type="cellIs" dxfId="111" priority="199" stopIfTrue="1" operator="equal">
      <formula>"Local Area Manager"</formula>
    </cfRule>
    <cfRule type="cellIs" dxfId="110" priority="200" stopIfTrue="1" operator="equal">
      <formula>"Local Control Authority"</formula>
    </cfRule>
    <cfRule type="cellIs" dxfId="109" priority="201" stopIfTrue="1" operator="equal">
      <formula>"Business Control Authority"</formula>
    </cfRule>
  </conditionalFormatting>
  <conditionalFormatting sqref="F55">
    <cfRule type="cellIs" dxfId="108" priority="196" stopIfTrue="1" operator="equal">
      <formula>"Not Required"</formula>
    </cfRule>
    <cfRule type="cellIs" dxfId="107" priority="197" stopIfTrue="1" operator="equal">
      <formula>"Inform CFBU Customer Advocate"</formula>
    </cfRule>
    <cfRule type="cellIs" dxfId="106" priority="198" stopIfTrue="1" operator="equal">
      <formula>"Consult CFBU Customer Advocate"</formula>
    </cfRule>
  </conditionalFormatting>
  <conditionalFormatting sqref="AJ55">
    <cfRule type="cellIs" dxfId="105" priority="193" stopIfTrue="1" operator="equal">
      <formula>"Low Risk"</formula>
    </cfRule>
    <cfRule type="cellIs" dxfId="104" priority="194" stopIfTrue="1" operator="equal">
      <formula>"Medium Risk"</formula>
    </cfRule>
    <cfRule type="cellIs" dxfId="103" priority="195" stopIfTrue="1" operator="equal">
      <formula>"High Risk"</formula>
    </cfRule>
  </conditionalFormatting>
  <conditionalFormatting sqref="AB55:AF56">
    <cfRule type="cellIs" priority="192" stopIfTrue="1" operator="notEqual">
      <formula>""</formula>
    </cfRule>
  </conditionalFormatting>
  <conditionalFormatting sqref="F56">
    <cfRule type="cellIs" priority="191" stopIfTrue="1" operator="notEqual">
      <formula>""</formula>
    </cfRule>
  </conditionalFormatting>
  <conditionalFormatting sqref="B64">
    <cfRule type="cellIs" dxfId="102" priority="188" stopIfTrue="1" operator="equal">
      <formula>"Not Required"</formula>
    </cfRule>
    <cfRule type="cellIs" dxfId="101" priority="189" stopIfTrue="1" operator="equal">
      <formula>"Inform CFBU Customer Advocate"</formula>
    </cfRule>
    <cfRule type="cellIs" dxfId="100" priority="190" stopIfTrue="1" operator="equal">
      <formula>"Consult CFBU Customer Advocate"</formula>
    </cfRule>
  </conditionalFormatting>
  <conditionalFormatting sqref="AC64">
    <cfRule type="cellIs" dxfId="99" priority="185" stopIfTrue="1" operator="equal">
      <formula>"Local Area Manager"</formula>
    </cfRule>
    <cfRule type="cellIs" dxfId="98" priority="186" stopIfTrue="1" operator="equal">
      <formula>"Local Control Authority"</formula>
    </cfRule>
    <cfRule type="cellIs" dxfId="97" priority="187" stopIfTrue="1" operator="equal">
      <formula>"Business Control Authority"</formula>
    </cfRule>
  </conditionalFormatting>
  <conditionalFormatting sqref="L64">
    <cfRule type="cellIs" priority="181" stopIfTrue="1" operator="notEqual">
      <formula>""</formula>
    </cfRule>
  </conditionalFormatting>
  <conditionalFormatting sqref="S64">
    <cfRule type="cellIs" dxfId="96" priority="178" stopIfTrue="1" operator="equal">
      <formula>"Low Risk"</formula>
    </cfRule>
    <cfRule type="cellIs" dxfId="95" priority="179" stopIfTrue="1" operator="equal">
      <formula>"Medium Risk"</formula>
    </cfRule>
    <cfRule type="cellIs" dxfId="94" priority="180" stopIfTrue="1" operator="equal">
      <formula>"High Risk"</formula>
    </cfRule>
  </conditionalFormatting>
  <conditionalFormatting sqref="D70:G70">
    <cfRule type="expression" dxfId="93" priority="163">
      <formula>$T$47="Consult"</formula>
    </cfRule>
  </conditionalFormatting>
  <conditionalFormatting sqref="H70:AM70">
    <cfRule type="expression" dxfId="92" priority="162">
      <formula>OR($T$47="Consult",$T$47="Inform")</formula>
    </cfRule>
  </conditionalFormatting>
  <conditionalFormatting sqref="D78:G78">
    <cfRule type="expression" dxfId="91" priority="161">
      <formula>$T$47="Consult"</formula>
    </cfRule>
  </conditionalFormatting>
  <conditionalFormatting sqref="H78:AM78">
    <cfRule type="expression" dxfId="90" priority="160">
      <formula>OR($T$47="Consult",$T$47="Inform")</formula>
    </cfRule>
  </conditionalFormatting>
  <conditionalFormatting sqref="D99:G99">
    <cfRule type="expression" dxfId="89" priority="159">
      <formula>$T$47="Consult"</formula>
    </cfRule>
  </conditionalFormatting>
  <conditionalFormatting sqref="H99:AM99">
    <cfRule type="expression" dxfId="88" priority="158">
      <formula>OR($T$47="Consult",$T$47="Inform")</formula>
    </cfRule>
  </conditionalFormatting>
  <conditionalFormatting sqref="D113:G113">
    <cfRule type="expression" dxfId="87" priority="157">
      <formula>$T$47="Consult"</formula>
    </cfRule>
  </conditionalFormatting>
  <conditionalFormatting sqref="H113:AM113">
    <cfRule type="expression" dxfId="86" priority="156">
      <formula>OR($T$47="Consult",$T$47="Inform")</formula>
    </cfRule>
  </conditionalFormatting>
  <conditionalFormatting sqref="P58:Y58 AC58:AH58 AK58:AM58">
    <cfRule type="expression" dxfId="85" priority="85" stopIfTrue="1">
      <formula>$F$58&lt;&gt;""</formula>
    </cfRule>
  </conditionalFormatting>
  <conditionalFormatting sqref="AF89">
    <cfRule type="cellIs" priority="42" stopIfTrue="1" operator="notEqual">
      <formula>""</formula>
    </cfRule>
  </conditionalFormatting>
  <conditionalFormatting sqref="S89">
    <cfRule type="cellIs" priority="41" stopIfTrue="1" operator="notEqual">
      <formula>""</formula>
    </cfRule>
  </conditionalFormatting>
  <conditionalFormatting sqref="B89:N89">
    <cfRule type="cellIs" priority="40" stopIfTrue="1" operator="notEqual">
      <formula>""</formula>
    </cfRule>
  </conditionalFormatting>
  <conditionalFormatting sqref="O89">
    <cfRule type="cellIs" priority="39" stopIfTrue="1" operator="notEqual">
      <formula>""</formula>
    </cfRule>
  </conditionalFormatting>
  <conditionalFormatting sqref="B91">
    <cfRule type="cellIs" dxfId="84" priority="36" stopIfTrue="1" operator="equal">
      <formula>"Not Required"</formula>
    </cfRule>
    <cfRule type="cellIs" dxfId="83" priority="37" stopIfTrue="1" operator="equal">
      <formula>"Inform CFBU Customer Advocate"</formula>
    </cfRule>
    <cfRule type="cellIs" dxfId="82" priority="38" stopIfTrue="1" operator="equal">
      <formula>"Consult CFBU Customer Advocate"</formula>
    </cfRule>
  </conditionalFormatting>
  <conditionalFormatting sqref="AC91">
    <cfRule type="cellIs" dxfId="81" priority="33" stopIfTrue="1" operator="equal">
      <formula>"Local Area Manager"</formula>
    </cfRule>
    <cfRule type="cellIs" dxfId="80" priority="34" stopIfTrue="1" operator="equal">
      <formula>"Local Control Authority"</formula>
    </cfRule>
    <cfRule type="cellIs" dxfId="79" priority="35" stopIfTrue="1" operator="equal">
      <formula>"Business Control Authority"</formula>
    </cfRule>
  </conditionalFormatting>
  <conditionalFormatting sqref="L91">
    <cfRule type="cellIs" priority="32" stopIfTrue="1" operator="notEqual">
      <formula>""</formula>
    </cfRule>
  </conditionalFormatting>
  <conditionalFormatting sqref="S91">
    <cfRule type="cellIs" dxfId="78" priority="29" stopIfTrue="1" operator="equal">
      <formula>"Low Risk"</formula>
    </cfRule>
    <cfRule type="cellIs" dxfId="77" priority="30" stopIfTrue="1" operator="equal">
      <formula>"Medium Risk"</formula>
    </cfRule>
    <cfRule type="cellIs" dxfId="76" priority="31" stopIfTrue="1" operator="equal">
      <formula>"High Risk"</formula>
    </cfRule>
  </conditionalFormatting>
  <conditionalFormatting sqref="AF122">
    <cfRule type="cellIs" priority="28" stopIfTrue="1" operator="notEqual">
      <formula>""</formula>
    </cfRule>
  </conditionalFormatting>
  <conditionalFormatting sqref="S122">
    <cfRule type="cellIs" priority="27" stopIfTrue="1" operator="notEqual">
      <formula>""</formula>
    </cfRule>
  </conditionalFormatting>
  <conditionalFormatting sqref="B122:N122">
    <cfRule type="cellIs" priority="26" stopIfTrue="1" operator="notEqual">
      <formula>""</formula>
    </cfRule>
  </conditionalFormatting>
  <conditionalFormatting sqref="O122">
    <cfRule type="cellIs" priority="25" stopIfTrue="1" operator="notEqual">
      <formula>""</formula>
    </cfRule>
  </conditionalFormatting>
  <conditionalFormatting sqref="B124">
    <cfRule type="cellIs" dxfId="75" priority="22" stopIfTrue="1" operator="equal">
      <formula>"Not Required"</formula>
    </cfRule>
    <cfRule type="cellIs" dxfId="74" priority="23" stopIfTrue="1" operator="equal">
      <formula>"Inform CFBU Customer Advocate"</formula>
    </cfRule>
    <cfRule type="cellIs" dxfId="73" priority="24" stopIfTrue="1" operator="equal">
      <formula>"Consult CFBU Customer Advocate"</formula>
    </cfRule>
  </conditionalFormatting>
  <conditionalFormatting sqref="AC124">
    <cfRule type="cellIs" dxfId="72" priority="19" stopIfTrue="1" operator="equal">
      <formula>"Local Area Manager"</formula>
    </cfRule>
    <cfRule type="cellIs" dxfId="71" priority="20" stopIfTrue="1" operator="equal">
      <formula>"Local Control Authority"</formula>
    </cfRule>
    <cfRule type="cellIs" dxfId="70" priority="21" stopIfTrue="1" operator="equal">
      <formula>"Business Control Authority"</formula>
    </cfRule>
  </conditionalFormatting>
  <conditionalFormatting sqref="L124">
    <cfRule type="cellIs" priority="18" stopIfTrue="1" operator="notEqual">
      <formula>""</formula>
    </cfRule>
  </conditionalFormatting>
  <conditionalFormatting sqref="S124">
    <cfRule type="cellIs" dxfId="69" priority="15" stopIfTrue="1" operator="equal">
      <formula>"Low Risk"</formula>
    </cfRule>
    <cfRule type="cellIs" dxfId="68" priority="16" stopIfTrue="1" operator="equal">
      <formula>"Medium Risk"</formula>
    </cfRule>
    <cfRule type="cellIs" dxfId="67" priority="17" stopIfTrue="1" operator="equal">
      <formula>"High Risk"</formula>
    </cfRule>
  </conditionalFormatting>
  <conditionalFormatting sqref="AF154">
    <cfRule type="cellIs" priority="14" stopIfTrue="1" operator="notEqual">
      <formula>""</formula>
    </cfRule>
  </conditionalFormatting>
  <conditionalFormatting sqref="S154">
    <cfRule type="cellIs" priority="13" stopIfTrue="1" operator="notEqual">
      <formula>""</formula>
    </cfRule>
  </conditionalFormatting>
  <conditionalFormatting sqref="B154:N154">
    <cfRule type="cellIs" priority="12" stopIfTrue="1" operator="notEqual">
      <formula>""</formula>
    </cfRule>
  </conditionalFormatting>
  <conditionalFormatting sqref="O154">
    <cfRule type="cellIs" priority="11" stopIfTrue="1" operator="notEqual">
      <formula>""</formula>
    </cfRule>
  </conditionalFormatting>
  <conditionalFormatting sqref="B156">
    <cfRule type="cellIs" dxfId="66" priority="8" stopIfTrue="1" operator="equal">
      <formula>"Not Required"</formula>
    </cfRule>
    <cfRule type="cellIs" dxfId="65" priority="9" stopIfTrue="1" operator="equal">
      <formula>"Inform CFBU Customer Advocate"</formula>
    </cfRule>
    <cfRule type="cellIs" dxfId="64" priority="10" stopIfTrue="1" operator="equal">
      <formula>"Consult CFBU Customer Advocate"</formula>
    </cfRule>
  </conditionalFormatting>
  <conditionalFormatting sqref="AC156">
    <cfRule type="cellIs" dxfId="63" priority="5" stopIfTrue="1" operator="equal">
      <formula>"Local Area Manager"</formula>
    </cfRule>
    <cfRule type="cellIs" dxfId="62" priority="6" stopIfTrue="1" operator="equal">
      <formula>"Local Control Authority"</formula>
    </cfRule>
    <cfRule type="cellIs" dxfId="61" priority="7" stopIfTrue="1" operator="equal">
      <formula>"Business Control Authority"</formula>
    </cfRule>
  </conditionalFormatting>
  <conditionalFormatting sqref="L156">
    <cfRule type="cellIs" priority="4" stopIfTrue="1" operator="notEqual">
      <formula>""</formula>
    </cfRule>
  </conditionalFormatting>
  <conditionalFormatting sqref="S156">
    <cfRule type="cellIs" dxfId="60" priority="1" stopIfTrue="1" operator="equal">
      <formula>"Low Risk"</formula>
    </cfRule>
    <cfRule type="cellIs" dxfId="59" priority="2" stopIfTrue="1" operator="equal">
      <formula>"Medium Risk"</formula>
    </cfRule>
    <cfRule type="cellIs" dxfId="58" priority="3" stopIfTrue="1" operator="equal">
      <formula>"High Risk"</formula>
    </cfRule>
  </conditionalFormatting>
  <dataValidations xWindow="675" yWindow="566" count="30">
    <dataValidation type="list" allowBlank="1" showInputMessage="1" showErrorMessage="1" sqref="Y158:AA217 M158:N217">
      <formula1>"Yes,No"</formula1>
    </dataValidation>
    <dataValidation allowBlank="1" showInputMessage="1" showErrorMessage="1" prompt="Field will auto-populate from the responses above." sqref="AC58 F58"/>
    <dataValidation allowBlank="1" showInputMessage="1" showErrorMessage="1" prompt="Field will auto-populate from data in the Stage 1 PA form." sqref="AC124 L91 B124 S91 L124 AC64 B64 L64 S64 B62:O62 B89:O89 S124 S62 S89 B122:O122 AF62 AF89 S122 AF122 AC91 B91 AC156 B156 L156 S156 B154:O154 S154 AF154"/>
    <dataValidation type="list" allowBlank="1" showInputMessage="1" showErrorMessage="1" prompt="To show the drop down selection, a response is required for all the Questions highlighted above." sqref="P58:Y58">
      <formula1>IF(AND($AO$51&lt;&gt;0,$AO$51=$AP$51),$AO$58:$AS$58)</formula1>
    </dataValidation>
    <dataValidation type="list" allowBlank="1" showInputMessage="1" showErrorMessage="1" sqref="AA75:AM75 AA96:AM96 AA110:AM110">
      <formula1>"Gate 1 Review is NOT required."</formula1>
    </dataValidation>
    <dataValidation type="list" allowBlank="1" showInputMessage="1" showErrorMessage="1" sqref="X18:AL18">
      <formula1>IF(AND($AO$15=$AP$15,AO18=1),__SCQ01)</formula1>
    </dataValidation>
    <dataValidation type="list" allowBlank="1" showInputMessage="1" showErrorMessage="1" sqref="X19:AL19">
      <formula1>IF(AND($AO$15=$AP$15,AO19=1),_SCQ02)</formula1>
    </dataValidation>
    <dataValidation type="list" allowBlank="1" showInputMessage="1" showErrorMessage="1" sqref="X21:AL21">
      <formula1>IF(AND($AO$15=$AP$15,AO21=1),_SCQ04)</formula1>
    </dataValidation>
    <dataValidation type="list" allowBlank="1" showInputMessage="1" showErrorMessage="1" sqref="X22:AL22">
      <formula1>IF(AND($AO$15=$AP$15,AO22=1),_SCQ05)</formula1>
    </dataValidation>
    <dataValidation type="list" allowBlank="1" showInputMessage="1" showErrorMessage="1" sqref="X23:AL23">
      <formula1>IF(AND($AO$15=$AP$15,AO23=1),_SCQ06)</formula1>
    </dataValidation>
    <dataValidation type="list" allowBlank="1" showInputMessage="1" showErrorMessage="1" sqref="X24:AL24">
      <formula1>IF(AND($AO$15=$AP$15,AO24=1),_SCQ07)</formula1>
    </dataValidation>
    <dataValidation type="list" allowBlank="1" showInputMessage="1" showErrorMessage="1" sqref="X25:AL25">
      <formula1>IF(AND($AO$15=$AP$15,AO25=1),_SCQ08)</formula1>
    </dataValidation>
    <dataValidation type="list" allowBlank="1" showInputMessage="1" showErrorMessage="1" sqref="X26:AL26">
      <formula1>IF(AND($AO$15=$AP$15,AO26=1),_SCQ09)</formula1>
    </dataValidation>
    <dataValidation type="list" allowBlank="1" showInputMessage="1" showErrorMessage="1" sqref="X27:AL27">
      <formula1>IF(AND($AO$15=$AP$15,AO27=1),_SCQ10)</formula1>
    </dataValidation>
    <dataValidation type="list" allowBlank="1" showInputMessage="1" showErrorMessage="1" sqref="X28:AL28">
      <formula1>IF(AND($AO$15=$AP$15,AO28=1),_SCQ11)</formula1>
    </dataValidation>
    <dataValidation type="list" allowBlank="1" showInputMessage="1" showErrorMessage="1" sqref="X29:AL29">
      <formula1>IF(AND($AO$15=$AP$15,AO29=1),_SCQ12)</formula1>
    </dataValidation>
    <dataValidation type="list" allowBlank="1" showInputMessage="1" showErrorMessage="1" sqref="X30:AL30">
      <formula1>IF(AND($AO$15=$AP$15,AO30=1),_SCQ13)</formula1>
    </dataValidation>
    <dataValidation type="list" allowBlank="1" showInputMessage="1" showErrorMessage="1" sqref="X31:AL31">
      <formula1>IF(AND($AO$15=$AP$15,AO31=1),_SCQ14)</formula1>
    </dataValidation>
    <dataValidation type="list" allowBlank="1" showInputMessage="1" showErrorMessage="1" sqref="X32:AL32">
      <formula1>IF(AND($AO$15=$AP$15,AO32=1),_SCQ15)</formula1>
    </dataValidation>
    <dataValidation type="list" allowBlank="1" showInputMessage="1" showErrorMessage="1" sqref="X46:AL46">
      <formula1>IF(AND($AO$15=$AP$15,AO46=1),_SCQ20)</formula1>
    </dataValidation>
    <dataValidation type="list" allowBlank="1" showInputMessage="1" showErrorMessage="1" sqref="X33:AL33">
      <formula1>IF(AND($AO$15=$AP$15,AO33=1),_SCQ16)</formula1>
    </dataValidation>
    <dataValidation type="list" allowBlank="1" showInputMessage="1" showErrorMessage="1" sqref="X34:AL34">
      <formula1>IF(AND($AO$15=$AP$15,AO34=1),_SCQ17)</formula1>
    </dataValidation>
    <dataValidation type="list" allowBlank="1" showInputMessage="1" showErrorMessage="1" sqref="X35:AL35">
      <formula1>IF(AND($AO$15=$AP$15,AO35=1),_SCQ18)</formula1>
    </dataValidation>
    <dataValidation type="list" allowBlank="1" showInputMessage="1" showErrorMessage="1" sqref="X36:AL36">
      <formula1>IF(AND($AO$15=$AP$15,AO36=1),_SCQ19)</formula1>
    </dataValidation>
    <dataValidation type="list" allowBlank="1" showInputMessage="1" showErrorMessage="1" sqref="X20:AL20">
      <formula1>IF(AND($AO$15=$AP$15,AO20=1),_SCQ03)</formula1>
    </dataValidation>
    <dataValidation type="list" allowBlank="1" showInputMessage="1" showErrorMessage="1" sqref="X47:AL47">
      <formula1>IF(AND($AO$15=$AP$15,AO47=1),_SCQ21)</formula1>
    </dataValidation>
    <dataValidation type="list" allowBlank="1" showInputMessage="1" showErrorMessage="1" sqref="X48:AL48">
      <formula1>IF(AND($AO$15=$AP$15,AO48=1),_SCQ22)</formula1>
    </dataValidation>
    <dataValidation type="list" allowBlank="1" showInputMessage="1" showErrorMessage="1" sqref="X49:AL49">
      <formula1>IF(AND($AO$15=$AP$15,AO49=1),_SCQ23)</formula1>
    </dataValidation>
    <dataValidation type="list" allowBlank="1" showInputMessage="1" showErrorMessage="1" sqref="X50:AL50">
      <formula1>IF(AND($AO$15=$AP$15,AO50=1),_SCQ24)</formula1>
    </dataValidation>
    <dataValidation type="list" allowBlank="1" showInputMessage="1" showErrorMessage="1" sqref="AJ41">
      <formula1>IF(AND($AO$37=$AP$37,$F$41&lt;&gt;""),$AO$40:$AP$40)</formula1>
    </dataValidation>
  </dataValidations>
  <hyperlinks>
    <hyperlink ref="AE12" location="'Product Number Listing'!A1" display="Identify product numbers in the 'Product Number Listing' (hyperlink)"/>
    <hyperlink ref="AE12:AM12" location="'R-R Source change form'!B163" display="Link to 'Product Number Listing' "/>
    <hyperlink ref="AH120" location="'Product Number Listing'!A1" display="Identify product numbers in the 'Product Number Listing' (hyperlink)"/>
    <hyperlink ref="AH120:AM120" location="'R-R Source change form'!B5" display="Link back to PA form "/>
    <hyperlink ref="AH152" location="'Product Number Listing'!A1" display="Identify product numbers in the 'Product Number Listing' (hyperlink)"/>
    <hyperlink ref="AH152:AM152" location="'R-R Source change form'!B5" display="Link back to PA form "/>
  </hyperlinks>
  <printOptions horizontalCentered="1"/>
  <pageMargins left="0.59055118110236227" right="0" top="0.19685039370078741" bottom="0.31496062992125984" header="0.51181102362204722" footer="0.11811023622047245"/>
  <pageSetup paperSize="9" scale="74" fitToHeight="3" orientation="portrait" r:id="rId1"/>
  <headerFooter alignWithMargins="0">
    <oddFooter>&amp;R&amp;8Page &amp;P of &amp;N</oddFooter>
  </headerFooter>
  <rowBreaks count="4" manualBreakCount="4">
    <brk id="58" min="1" max="38" man="1"/>
    <brk id="85" min="1" max="38" man="1"/>
    <brk id="118" min="1" max="19" man="1"/>
    <brk id="150" min="1" max="19" man="1"/>
  </rowBreaks>
  <cellWatches>
    <cellWatch r="G115"/>
  </cellWatches>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26</xdr:col>
                    <xdr:colOff>177800</xdr:colOff>
                    <xdr:row>11</xdr:row>
                    <xdr:rowOff>63500</xdr:rowOff>
                  </from>
                  <to>
                    <xdr:col>29</xdr:col>
                    <xdr:colOff>44450</xdr:colOff>
                    <xdr:row>12</xdr:row>
                    <xdr:rowOff>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26</xdr:col>
                    <xdr:colOff>177800</xdr:colOff>
                    <xdr:row>12</xdr:row>
                    <xdr:rowOff>266700</xdr:rowOff>
                  </from>
                  <to>
                    <xdr:col>29</xdr:col>
                    <xdr:colOff>101600</xdr:colOff>
                    <xdr:row>13</xdr:row>
                    <xdr:rowOff>215900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26</xdr:col>
                    <xdr:colOff>177800</xdr:colOff>
                    <xdr:row>11</xdr:row>
                    <xdr:rowOff>266700</xdr:rowOff>
                  </from>
                  <to>
                    <xdr:col>29</xdr:col>
                    <xdr:colOff>82550</xdr:colOff>
                    <xdr:row>13</xdr:row>
                    <xdr:rowOff>6350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13</xdr:col>
                    <xdr:colOff>190500</xdr:colOff>
                    <xdr:row>42</xdr:row>
                    <xdr:rowOff>38100</xdr:rowOff>
                  </from>
                  <to>
                    <xdr:col>17</xdr:col>
                    <xdr:colOff>25400</xdr:colOff>
                    <xdr:row>42</xdr:row>
                    <xdr:rowOff>215900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18</xdr:col>
                    <xdr:colOff>38100</xdr:colOff>
                    <xdr:row>42</xdr:row>
                    <xdr:rowOff>31750</xdr:rowOff>
                  </from>
                  <to>
                    <xdr:col>21</xdr:col>
                    <xdr:colOff>31750</xdr:colOff>
                    <xdr:row>42</xdr:row>
                    <xdr:rowOff>222250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27</xdr:col>
                    <xdr:colOff>139700</xdr:colOff>
                    <xdr:row>42</xdr:row>
                    <xdr:rowOff>31750</xdr:rowOff>
                  </from>
                  <to>
                    <xdr:col>30</xdr:col>
                    <xdr:colOff>107950</xdr:colOff>
                    <xdr:row>42</xdr:row>
                    <xdr:rowOff>222250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30</xdr:col>
                    <xdr:colOff>107950</xdr:colOff>
                    <xdr:row>42</xdr:row>
                    <xdr:rowOff>38100</xdr:rowOff>
                  </from>
                  <to>
                    <xdr:col>33</xdr:col>
                    <xdr:colOff>76200</xdr:colOff>
                    <xdr:row>42</xdr:row>
                    <xdr:rowOff>196850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36</xdr:col>
                    <xdr:colOff>38100</xdr:colOff>
                    <xdr:row>42</xdr:row>
                    <xdr:rowOff>31750</xdr:rowOff>
                  </from>
                  <to>
                    <xdr:col>38</xdr:col>
                    <xdr:colOff>101600</xdr:colOff>
                    <xdr:row>42</xdr:row>
                    <xdr:rowOff>215900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33</xdr:col>
                    <xdr:colOff>101600</xdr:colOff>
                    <xdr:row>42</xdr:row>
                    <xdr:rowOff>38100</xdr:rowOff>
                  </from>
                  <to>
                    <xdr:col>36</xdr:col>
                    <xdr:colOff>0</xdr:colOff>
                    <xdr:row>42</xdr:row>
                    <xdr:rowOff>196850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R103"/>
  <sheetViews>
    <sheetView zoomScaleNormal="100" workbookViewId="0">
      <pane xSplit="2" ySplit="3" topLeftCell="C4" activePane="bottomRight" state="frozen"/>
      <selection activeCell="O30" sqref="O30:S30"/>
      <selection pane="topRight" activeCell="O30" sqref="O30:S30"/>
      <selection pane="bottomLeft" activeCell="O30" sqref="O30:S30"/>
      <selection pane="bottomRight" activeCell="D18" sqref="D18"/>
    </sheetView>
  </sheetViews>
  <sheetFormatPr defaultColWidth="9.08984375" defaultRowHeight="10.5" x14ac:dyDescent="0.25"/>
  <cols>
    <col min="1" max="1" width="1.6328125" style="26" customWidth="1"/>
    <col min="2" max="2" width="2.6328125" style="29" bestFit="1" customWidth="1"/>
    <col min="3" max="3" width="48.6328125" style="28" customWidth="1"/>
    <col min="4" max="4" width="48.6328125" style="27" customWidth="1"/>
    <col min="5" max="5" width="5.6328125" style="26" bestFit="1" customWidth="1"/>
    <col min="6" max="6" width="3.90625" style="26" bestFit="1" customWidth="1"/>
    <col min="7" max="7" width="4.08984375" style="26" bestFit="1" customWidth="1"/>
    <col min="8" max="8" width="8" style="90" bestFit="1" customWidth="1"/>
    <col min="9" max="9" width="8" style="90" customWidth="1"/>
    <col min="10" max="10" width="7.08984375" style="26" bestFit="1" customWidth="1"/>
    <col min="11" max="11" width="10.453125" style="26" bestFit="1" customWidth="1"/>
    <col min="12" max="14" width="34.90625" style="26" customWidth="1"/>
    <col min="15" max="15" width="34.6328125" style="26" bestFit="1" customWidth="1"/>
    <col min="16" max="16" width="34.90625" style="26" customWidth="1"/>
    <col min="17" max="17" width="34.6328125" style="26" bestFit="1" customWidth="1"/>
    <col min="18" max="18" width="34.453125" style="26" bestFit="1" customWidth="1"/>
    <col min="19" max="16384" width="9.08984375" style="26"/>
  </cols>
  <sheetData>
    <row r="1" spans="2:18" s="68" customFormat="1" x14ac:dyDescent="0.25">
      <c r="B1" s="147"/>
      <c r="C1" s="148"/>
      <c r="D1" s="149"/>
      <c r="H1" s="89"/>
      <c r="I1" s="89"/>
      <c r="L1" s="89" t="s">
        <v>143</v>
      </c>
      <c r="M1" s="89" t="s">
        <v>142</v>
      </c>
      <c r="N1" s="89" t="s">
        <v>141</v>
      </c>
      <c r="O1" s="89" t="s">
        <v>140</v>
      </c>
      <c r="P1" s="89" t="s">
        <v>139</v>
      </c>
      <c r="Q1" s="89" t="s">
        <v>138</v>
      </c>
      <c r="R1" s="234" t="s">
        <v>137</v>
      </c>
    </row>
    <row r="2" spans="2:18" x14ac:dyDescent="0.25">
      <c r="L2" s="90">
        <v>6</v>
      </c>
      <c r="M2" s="90">
        <v>7</v>
      </c>
      <c r="N2" s="90">
        <v>8</v>
      </c>
      <c r="O2" s="90">
        <v>9</v>
      </c>
      <c r="P2" s="90">
        <v>10</v>
      </c>
      <c r="Q2" s="90">
        <v>11</v>
      </c>
      <c r="R2" s="90">
        <v>12</v>
      </c>
    </row>
    <row r="3" spans="2:18" ht="22.5" customHeight="1" x14ac:dyDescent="0.25">
      <c r="B3" s="748" t="s">
        <v>30</v>
      </c>
      <c r="C3" s="749"/>
      <c r="D3" s="222"/>
      <c r="E3" s="150" t="s">
        <v>27</v>
      </c>
      <c r="F3" s="150" t="s">
        <v>136</v>
      </c>
      <c r="G3" s="150" t="s">
        <v>135</v>
      </c>
      <c r="H3" s="91" t="s">
        <v>151</v>
      </c>
      <c r="I3" s="91" t="s">
        <v>152</v>
      </c>
      <c r="J3" s="91" t="s">
        <v>29</v>
      </c>
      <c r="K3" s="150" t="s">
        <v>28</v>
      </c>
      <c r="L3" s="151" t="s">
        <v>134</v>
      </c>
      <c r="M3" s="151" t="s">
        <v>133</v>
      </c>
      <c r="N3" s="151" t="s">
        <v>132</v>
      </c>
      <c r="O3" s="151" t="s">
        <v>131</v>
      </c>
      <c r="P3" s="151" t="s">
        <v>130</v>
      </c>
      <c r="Q3" s="151" t="s">
        <v>129</v>
      </c>
      <c r="R3" s="152" t="s">
        <v>128</v>
      </c>
    </row>
    <row r="4" spans="2:18" x14ac:dyDescent="0.25">
      <c r="B4" s="153">
        <v>1</v>
      </c>
      <c r="C4" s="72" t="s">
        <v>127</v>
      </c>
      <c r="D4" s="81" t="s">
        <v>287</v>
      </c>
      <c r="E4" s="142">
        <v>1</v>
      </c>
      <c r="F4" s="93">
        <f>MIN(E4:E5)</f>
        <v>1</v>
      </c>
      <c r="G4" s="93">
        <f>MAX(E4:E5)</f>
        <v>5</v>
      </c>
      <c r="H4" s="92" t="s">
        <v>153</v>
      </c>
      <c r="I4" s="93">
        <v>0</v>
      </c>
      <c r="J4" s="73" t="s">
        <v>32</v>
      </c>
      <c r="K4" s="154" t="s">
        <v>53</v>
      </c>
      <c r="L4" s="299" t="s">
        <v>117</v>
      </c>
      <c r="M4" s="300" t="s">
        <v>49</v>
      </c>
      <c r="N4" s="300" t="s">
        <v>49</v>
      </c>
      <c r="O4" s="299" t="s">
        <v>118</v>
      </c>
      <c r="P4" s="301" t="s">
        <v>118</v>
      </c>
      <c r="Q4" s="59" t="s">
        <v>49</v>
      </c>
      <c r="R4" s="156" t="s">
        <v>118</v>
      </c>
    </row>
    <row r="5" spans="2:18" x14ac:dyDescent="0.25">
      <c r="B5" s="157"/>
      <c r="C5" s="158"/>
      <c r="D5" s="85" t="s">
        <v>241</v>
      </c>
      <c r="E5" s="141">
        <v>5</v>
      </c>
      <c r="F5" s="95"/>
      <c r="G5" s="95"/>
      <c r="H5" s="94" t="s">
        <v>153</v>
      </c>
      <c r="I5" s="95">
        <v>0</v>
      </c>
      <c r="J5" s="74" t="s">
        <v>32</v>
      </c>
      <c r="K5" s="74" t="s">
        <v>32</v>
      </c>
      <c r="L5" s="32" t="s">
        <v>49</v>
      </c>
      <c r="M5" s="32" t="s">
        <v>49</v>
      </c>
      <c r="N5" s="32" t="s">
        <v>49</v>
      </c>
      <c r="O5" s="32" t="s">
        <v>49</v>
      </c>
      <c r="P5" s="67" t="s">
        <v>49</v>
      </c>
      <c r="Q5" s="32" t="s">
        <v>49</v>
      </c>
      <c r="R5" s="67" t="s">
        <v>49</v>
      </c>
    </row>
    <row r="6" spans="2:18" x14ac:dyDescent="0.25">
      <c r="B6" s="159">
        <v>2</v>
      </c>
      <c r="C6" s="86" t="s">
        <v>306</v>
      </c>
      <c r="D6" s="80" t="s">
        <v>242</v>
      </c>
      <c r="E6" s="143">
        <v>0</v>
      </c>
      <c r="F6" s="97">
        <f>MIN(E6:E7)</f>
        <v>0</v>
      </c>
      <c r="G6" s="97">
        <f>MAX(E6:E7)</f>
        <v>10</v>
      </c>
      <c r="H6" s="96" t="s">
        <v>153</v>
      </c>
      <c r="I6" s="97">
        <v>0</v>
      </c>
      <c r="J6" s="79" t="s">
        <v>32</v>
      </c>
      <c r="K6" s="79" t="s">
        <v>32</v>
      </c>
      <c r="L6" s="302" t="s">
        <v>49</v>
      </c>
      <c r="M6" s="302" t="s">
        <v>49</v>
      </c>
      <c r="N6" s="302" t="s">
        <v>49</v>
      </c>
      <c r="O6" s="302" t="s">
        <v>49</v>
      </c>
      <c r="P6" s="303" t="s">
        <v>49</v>
      </c>
      <c r="Q6" s="160" t="s">
        <v>49</v>
      </c>
      <c r="R6" s="161" t="s">
        <v>49</v>
      </c>
    </row>
    <row r="7" spans="2:18" ht="20" x14ac:dyDescent="0.25">
      <c r="B7" s="162"/>
      <c r="C7" s="75"/>
      <c r="D7" s="82" t="s">
        <v>243</v>
      </c>
      <c r="E7" s="144">
        <v>10</v>
      </c>
      <c r="F7" s="99"/>
      <c r="G7" s="99"/>
      <c r="H7" s="98" t="s">
        <v>153</v>
      </c>
      <c r="I7" s="99">
        <v>0</v>
      </c>
      <c r="J7" s="163" t="s">
        <v>58</v>
      </c>
      <c r="K7" s="163" t="s">
        <v>61</v>
      </c>
      <c r="L7" s="302" t="s">
        <v>200</v>
      </c>
      <c r="M7" s="302" t="s">
        <v>198</v>
      </c>
      <c r="N7" s="302" t="s">
        <v>200</v>
      </c>
      <c r="O7" s="302" t="s">
        <v>198</v>
      </c>
      <c r="P7" s="303" t="s">
        <v>198</v>
      </c>
      <c r="Q7" s="160" t="s">
        <v>49</v>
      </c>
      <c r="R7" s="161" t="s">
        <v>198</v>
      </c>
    </row>
    <row r="8" spans="2:18" ht="20" x14ac:dyDescent="0.25">
      <c r="B8" s="164">
        <v>3</v>
      </c>
      <c r="C8" s="83" t="s">
        <v>318</v>
      </c>
      <c r="D8" s="369" t="s">
        <v>244</v>
      </c>
      <c r="E8" s="140">
        <v>0</v>
      </c>
      <c r="F8" s="101">
        <f>MIN(E8:E10)</f>
        <v>0</v>
      </c>
      <c r="G8" s="101">
        <f>MAX(E8:E10)</f>
        <v>5</v>
      </c>
      <c r="H8" s="100" t="s">
        <v>153</v>
      </c>
      <c r="I8" s="101">
        <v>1</v>
      </c>
      <c r="J8" s="71" t="s">
        <v>32</v>
      </c>
      <c r="K8" s="165" t="s">
        <v>55</v>
      </c>
      <c r="L8" s="304" t="s">
        <v>49</v>
      </c>
      <c r="M8" s="304" t="s">
        <v>49</v>
      </c>
      <c r="N8" s="304" t="s">
        <v>49</v>
      </c>
      <c r="O8" s="304" t="s">
        <v>49</v>
      </c>
      <c r="P8" s="305" t="s">
        <v>49</v>
      </c>
      <c r="Q8" s="166" t="s">
        <v>49</v>
      </c>
      <c r="R8" s="167" t="s">
        <v>49</v>
      </c>
    </row>
    <row r="9" spans="2:18" ht="20" x14ac:dyDescent="0.25">
      <c r="B9" s="153"/>
      <c r="C9" s="72"/>
      <c r="D9" s="370" t="s">
        <v>319</v>
      </c>
      <c r="E9" s="142">
        <v>5</v>
      </c>
      <c r="F9" s="145"/>
      <c r="G9" s="145"/>
      <c r="H9" s="102" t="s">
        <v>153</v>
      </c>
      <c r="I9" s="73">
        <v>2</v>
      </c>
      <c r="J9" s="73" t="s">
        <v>32</v>
      </c>
      <c r="K9" s="154" t="s">
        <v>55</v>
      </c>
      <c r="L9" s="299" t="s">
        <v>201</v>
      </c>
      <c r="M9" s="299" t="s">
        <v>202</v>
      </c>
      <c r="N9" s="299" t="s">
        <v>203</v>
      </c>
      <c r="O9" s="299" t="s">
        <v>204</v>
      </c>
      <c r="P9" s="306" t="s">
        <v>205</v>
      </c>
      <c r="Q9" s="59" t="s">
        <v>57</v>
      </c>
      <c r="R9" s="58" t="s">
        <v>205</v>
      </c>
    </row>
    <row r="10" spans="2:18" ht="20" x14ac:dyDescent="0.25">
      <c r="B10" s="157"/>
      <c r="C10" s="158"/>
      <c r="D10" s="85" t="s">
        <v>320</v>
      </c>
      <c r="E10" s="141">
        <v>5</v>
      </c>
      <c r="F10" s="95"/>
      <c r="G10" s="95"/>
      <c r="H10" s="94" t="s">
        <v>153</v>
      </c>
      <c r="I10" s="95">
        <v>3</v>
      </c>
      <c r="J10" s="74" t="s">
        <v>32</v>
      </c>
      <c r="K10" s="168" t="s">
        <v>55</v>
      </c>
      <c r="L10" s="307" t="s">
        <v>201</v>
      </c>
      <c r="M10" s="307" t="s">
        <v>202</v>
      </c>
      <c r="N10" s="307" t="s">
        <v>203</v>
      </c>
      <c r="O10" s="307" t="s">
        <v>204</v>
      </c>
      <c r="P10" s="308" t="s">
        <v>205</v>
      </c>
      <c r="Q10" s="38" t="s">
        <v>57</v>
      </c>
      <c r="R10" s="40" t="s">
        <v>205</v>
      </c>
    </row>
    <row r="11" spans="2:18" x14ac:dyDescent="0.25">
      <c r="B11" s="159">
        <v>4</v>
      </c>
      <c r="C11" s="86" t="s">
        <v>126</v>
      </c>
      <c r="D11" s="80" t="s">
        <v>245</v>
      </c>
      <c r="E11" s="143">
        <v>0</v>
      </c>
      <c r="F11" s="97">
        <f>MIN(E11:E14)</f>
        <v>0</v>
      </c>
      <c r="G11" s="97">
        <f>MAX(E11:E14)</f>
        <v>9</v>
      </c>
      <c r="H11" s="103" t="s">
        <v>154</v>
      </c>
      <c r="I11" s="97">
        <v>0</v>
      </c>
      <c r="J11" s="79" t="s">
        <v>32</v>
      </c>
      <c r="K11" s="170" t="s">
        <v>55</v>
      </c>
      <c r="L11" s="302" t="s">
        <v>49</v>
      </c>
      <c r="M11" s="302" t="s">
        <v>49</v>
      </c>
      <c r="N11" s="302" t="s">
        <v>49</v>
      </c>
      <c r="O11" s="302" t="s">
        <v>49</v>
      </c>
      <c r="P11" s="303" t="s">
        <v>49</v>
      </c>
      <c r="Q11" s="160" t="s">
        <v>49</v>
      </c>
      <c r="R11" s="167" t="s">
        <v>49</v>
      </c>
    </row>
    <row r="12" spans="2:18" ht="20" x14ac:dyDescent="0.25">
      <c r="B12" s="171"/>
      <c r="C12" s="172"/>
      <c r="D12" s="81" t="s">
        <v>246</v>
      </c>
      <c r="E12" s="142">
        <v>3</v>
      </c>
      <c r="F12" s="93"/>
      <c r="G12" s="93"/>
      <c r="H12" s="104" t="s">
        <v>154</v>
      </c>
      <c r="I12" s="93">
        <v>0</v>
      </c>
      <c r="J12" s="73" t="s">
        <v>32</v>
      </c>
      <c r="K12" s="154" t="s">
        <v>55</v>
      </c>
      <c r="L12" s="299" t="s">
        <v>206</v>
      </c>
      <c r="M12" s="299" t="s">
        <v>198</v>
      </c>
      <c r="N12" s="299" t="s">
        <v>206</v>
      </c>
      <c r="O12" s="299" t="s">
        <v>198</v>
      </c>
      <c r="P12" s="299" t="s">
        <v>198</v>
      </c>
      <c r="Q12" s="155" t="s">
        <v>57</v>
      </c>
      <c r="R12" s="156" t="s">
        <v>198</v>
      </c>
    </row>
    <row r="13" spans="2:18" ht="20" x14ac:dyDescent="0.25">
      <c r="B13" s="171"/>
      <c r="C13" s="172"/>
      <c r="D13" s="81" t="s">
        <v>247</v>
      </c>
      <c r="E13" s="142">
        <v>7</v>
      </c>
      <c r="F13" s="93"/>
      <c r="G13" s="93"/>
      <c r="H13" s="104" t="s">
        <v>154</v>
      </c>
      <c r="I13" s="93">
        <v>0</v>
      </c>
      <c r="J13" s="73" t="s">
        <v>32</v>
      </c>
      <c r="K13" s="154" t="s">
        <v>55</v>
      </c>
      <c r="L13" s="299" t="s">
        <v>207</v>
      </c>
      <c r="M13" s="299" t="s">
        <v>198</v>
      </c>
      <c r="N13" s="299" t="s">
        <v>207</v>
      </c>
      <c r="O13" s="299" t="s">
        <v>198</v>
      </c>
      <c r="P13" s="299" t="s">
        <v>198</v>
      </c>
      <c r="Q13" s="155" t="s">
        <v>57</v>
      </c>
      <c r="R13" s="156" t="s">
        <v>198</v>
      </c>
    </row>
    <row r="14" spans="2:18" ht="20" x14ac:dyDescent="0.25">
      <c r="B14" s="162"/>
      <c r="C14" s="75"/>
      <c r="D14" s="371" t="s">
        <v>248</v>
      </c>
      <c r="E14" s="146">
        <v>9</v>
      </c>
      <c r="F14" s="106"/>
      <c r="G14" s="106"/>
      <c r="H14" s="105" t="s">
        <v>154</v>
      </c>
      <c r="I14" s="106">
        <v>0</v>
      </c>
      <c r="J14" s="174" t="s">
        <v>58</v>
      </c>
      <c r="K14" s="174" t="s">
        <v>55</v>
      </c>
      <c r="L14" s="309" t="s">
        <v>200</v>
      </c>
      <c r="M14" s="309" t="s">
        <v>198</v>
      </c>
      <c r="N14" s="309" t="s">
        <v>200</v>
      </c>
      <c r="O14" s="309" t="s">
        <v>198</v>
      </c>
      <c r="P14" s="310" t="s">
        <v>198</v>
      </c>
      <c r="Q14" s="175" t="s">
        <v>57</v>
      </c>
      <c r="R14" s="232" t="s">
        <v>198</v>
      </c>
    </row>
    <row r="15" spans="2:18" ht="20" x14ac:dyDescent="0.25">
      <c r="B15" s="164">
        <v>5</v>
      </c>
      <c r="C15" s="83" t="s">
        <v>253</v>
      </c>
      <c r="D15" s="84" t="s">
        <v>249</v>
      </c>
      <c r="E15" s="36">
        <v>1</v>
      </c>
      <c r="F15" s="101">
        <f>MIN(E15:E18)</f>
        <v>1</v>
      </c>
      <c r="G15" s="101">
        <f>MAX(E15:E18)</f>
        <v>10</v>
      </c>
      <c r="H15" s="107" t="s">
        <v>155</v>
      </c>
      <c r="I15" s="108">
        <v>1</v>
      </c>
      <c r="J15" s="77" t="s">
        <v>32</v>
      </c>
      <c r="K15" s="34" t="s">
        <v>55</v>
      </c>
      <c r="L15" s="304" t="s">
        <v>125</v>
      </c>
      <c r="M15" s="304" t="s">
        <v>124</v>
      </c>
      <c r="N15" s="304" t="s">
        <v>123</v>
      </c>
      <c r="O15" s="311" t="s">
        <v>122</v>
      </c>
      <c r="P15" s="312" t="s">
        <v>122</v>
      </c>
      <c r="Q15" s="33" t="s">
        <v>49</v>
      </c>
      <c r="R15" s="41" t="s">
        <v>122</v>
      </c>
    </row>
    <row r="16" spans="2:18" x14ac:dyDescent="0.25">
      <c r="B16" s="153"/>
      <c r="C16" s="72"/>
      <c r="D16" s="81" t="s">
        <v>250</v>
      </c>
      <c r="E16" s="49">
        <v>5</v>
      </c>
      <c r="F16" s="93"/>
      <c r="G16" s="93"/>
      <c r="H16" s="109" t="s">
        <v>155</v>
      </c>
      <c r="I16" s="93">
        <v>2</v>
      </c>
      <c r="J16" s="48" t="s">
        <v>32</v>
      </c>
      <c r="K16" s="47" t="s">
        <v>55</v>
      </c>
      <c r="L16" s="299" t="s">
        <v>125</v>
      </c>
      <c r="M16" s="299" t="s">
        <v>124</v>
      </c>
      <c r="N16" s="299" t="s">
        <v>123</v>
      </c>
      <c r="O16" s="300" t="s">
        <v>122</v>
      </c>
      <c r="P16" s="306" t="s">
        <v>122</v>
      </c>
      <c r="Q16" s="59" t="s">
        <v>49</v>
      </c>
      <c r="R16" s="58" t="s">
        <v>122</v>
      </c>
    </row>
    <row r="17" spans="2:18" x14ac:dyDescent="0.25">
      <c r="B17" s="153"/>
      <c r="C17" s="72"/>
      <c r="D17" s="81" t="s">
        <v>251</v>
      </c>
      <c r="E17" s="49">
        <v>7</v>
      </c>
      <c r="F17" s="93"/>
      <c r="G17" s="93"/>
      <c r="H17" s="110" t="s">
        <v>155</v>
      </c>
      <c r="I17" s="97">
        <v>3</v>
      </c>
      <c r="J17" s="37" t="s">
        <v>32</v>
      </c>
      <c r="K17" s="47" t="s">
        <v>61</v>
      </c>
      <c r="L17" s="299" t="s">
        <v>125</v>
      </c>
      <c r="M17" s="299" t="s">
        <v>124</v>
      </c>
      <c r="N17" s="299" t="s">
        <v>123</v>
      </c>
      <c r="O17" s="300" t="s">
        <v>122</v>
      </c>
      <c r="P17" s="306" t="s">
        <v>122</v>
      </c>
      <c r="Q17" s="59" t="s">
        <v>49</v>
      </c>
      <c r="R17" s="58" t="s">
        <v>122</v>
      </c>
    </row>
    <row r="18" spans="2:18" ht="20" x14ac:dyDescent="0.25">
      <c r="B18" s="153"/>
      <c r="C18" s="72"/>
      <c r="D18" s="85" t="s">
        <v>252</v>
      </c>
      <c r="E18" s="49">
        <v>10</v>
      </c>
      <c r="F18" s="93"/>
      <c r="G18" s="93"/>
      <c r="H18" s="109" t="s">
        <v>155</v>
      </c>
      <c r="I18" s="93">
        <v>4</v>
      </c>
      <c r="J18" s="47" t="s">
        <v>58</v>
      </c>
      <c r="K18" s="47" t="s">
        <v>61</v>
      </c>
      <c r="L18" s="299" t="s">
        <v>125</v>
      </c>
      <c r="M18" s="299" t="s">
        <v>124</v>
      </c>
      <c r="N18" s="299" t="s">
        <v>123</v>
      </c>
      <c r="O18" s="300" t="s">
        <v>122</v>
      </c>
      <c r="P18" s="306" t="s">
        <v>122</v>
      </c>
      <c r="Q18" s="59" t="s">
        <v>49</v>
      </c>
      <c r="R18" s="58" t="s">
        <v>122</v>
      </c>
    </row>
    <row r="19" spans="2:18" ht="20" x14ac:dyDescent="0.25">
      <c r="B19" s="164">
        <v>6</v>
      </c>
      <c r="C19" s="83" t="s">
        <v>254</v>
      </c>
      <c r="D19" s="84" t="s">
        <v>121</v>
      </c>
      <c r="E19" s="140">
        <v>0</v>
      </c>
      <c r="F19" s="101">
        <f>MIN(E19:E20)</f>
        <v>0</v>
      </c>
      <c r="G19" s="101">
        <f>MAX(E19:E20)</f>
        <v>6</v>
      </c>
      <c r="H19" s="100" t="s">
        <v>153</v>
      </c>
      <c r="I19" s="101">
        <v>1</v>
      </c>
      <c r="J19" s="71" t="s">
        <v>32</v>
      </c>
      <c r="K19" s="165" t="s">
        <v>55</v>
      </c>
      <c r="L19" s="311" t="s">
        <v>49</v>
      </c>
      <c r="M19" s="311" t="s">
        <v>49</v>
      </c>
      <c r="N19" s="311" t="s">
        <v>49</v>
      </c>
      <c r="O19" s="311" t="s">
        <v>49</v>
      </c>
      <c r="P19" s="312" t="s">
        <v>49</v>
      </c>
      <c r="Q19" s="33" t="s">
        <v>49</v>
      </c>
      <c r="R19" s="41" t="s">
        <v>49</v>
      </c>
    </row>
    <row r="20" spans="2:18" ht="20" x14ac:dyDescent="0.25">
      <c r="B20" s="157"/>
      <c r="C20" s="158"/>
      <c r="D20" s="85" t="s">
        <v>167</v>
      </c>
      <c r="E20" s="141">
        <v>6</v>
      </c>
      <c r="F20" s="95"/>
      <c r="G20" s="95"/>
      <c r="H20" s="94" t="s">
        <v>153</v>
      </c>
      <c r="I20" s="95">
        <v>2</v>
      </c>
      <c r="J20" s="168" t="s">
        <v>58</v>
      </c>
      <c r="K20" s="168" t="s">
        <v>55</v>
      </c>
      <c r="L20" s="313" t="s">
        <v>193</v>
      </c>
      <c r="M20" s="313" t="s">
        <v>208</v>
      </c>
      <c r="N20" s="313" t="s">
        <v>208</v>
      </c>
      <c r="O20" s="313" t="s">
        <v>209</v>
      </c>
      <c r="P20" s="314" t="s">
        <v>209</v>
      </c>
      <c r="Q20" s="64" t="s">
        <v>57</v>
      </c>
      <c r="R20" s="63" t="s">
        <v>209</v>
      </c>
    </row>
    <row r="21" spans="2:18" ht="20" x14ac:dyDescent="0.25">
      <c r="B21" s="164">
        <v>7</v>
      </c>
      <c r="C21" s="83" t="s">
        <v>255</v>
      </c>
      <c r="D21" s="84" t="s">
        <v>256</v>
      </c>
      <c r="E21" s="140">
        <v>0</v>
      </c>
      <c r="F21" s="101">
        <f>MIN(E21:E24)</f>
        <v>0</v>
      </c>
      <c r="G21" s="101">
        <f>MAX(E21:E24)</f>
        <v>8</v>
      </c>
      <c r="H21" s="111" t="s">
        <v>156</v>
      </c>
      <c r="I21" s="101">
        <v>1</v>
      </c>
      <c r="J21" s="71" t="s">
        <v>32</v>
      </c>
      <c r="K21" s="165" t="s">
        <v>55</v>
      </c>
      <c r="L21" s="35" t="s">
        <v>49</v>
      </c>
      <c r="M21" s="35" t="s">
        <v>49</v>
      </c>
      <c r="N21" s="35" t="s">
        <v>49</v>
      </c>
      <c r="O21" s="35" t="s">
        <v>49</v>
      </c>
      <c r="P21" s="52" t="s">
        <v>49</v>
      </c>
      <c r="Q21" s="35" t="s">
        <v>49</v>
      </c>
      <c r="R21" s="52" t="s">
        <v>49</v>
      </c>
    </row>
    <row r="22" spans="2:18" ht="20" x14ac:dyDescent="0.25">
      <c r="B22" s="159"/>
      <c r="C22" s="72"/>
      <c r="D22" s="81" t="s">
        <v>321</v>
      </c>
      <c r="E22" s="142">
        <v>3</v>
      </c>
      <c r="F22" s="93"/>
      <c r="G22" s="93"/>
      <c r="H22" s="112" t="s">
        <v>156</v>
      </c>
      <c r="I22" s="93">
        <v>2</v>
      </c>
      <c r="J22" s="154" t="s">
        <v>58</v>
      </c>
      <c r="K22" s="154" t="s">
        <v>55</v>
      </c>
      <c r="L22" s="299" t="s">
        <v>193</v>
      </c>
      <c r="M22" s="299" t="s">
        <v>194</v>
      </c>
      <c r="N22" s="300" t="s">
        <v>195</v>
      </c>
      <c r="O22" s="300" t="s">
        <v>196</v>
      </c>
      <c r="P22" s="306" t="s">
        <v>196</v>
      </c>
      <c r="Q22" s="59" t="s">
        <v>210</v>
      </c>
      <c r="R22" s="58" t="s">
        <v>196</v>
      </c>
    </row>
    <row r="23" spans="2:18" ht="20" x14ac:dyDescent="0.25">
      <c r="B23" s="153"/>
      <c r="C23" s="72"/>
      <c r="D23" s="81" t="s">
        <v>257</v>
      </c>
      <c r="E23" s="142">
        <v>3</v>
      </c>
      <c r="F23" s="93"/>
      <c r="G23" s="93"/>
      <c r="H23" s="112" t="s">
        <v>156</v>
      </c>
      <c r="I23" s="93">
        <v>2</v>
      </c>
      <c r="J23" s="154" t="s">
        <v>58</v>
      </c>
      <c r="K23" s="154" t="s">
        <v>55</v>
      </c>
      <c r="L23" s="299" t="s">
        <v>117</v>
      </c>
      <c r="M23" s="299" t="s">
        <v>118</v>
      </c>
      <c r="N23" s="299" t="s">
        <v>117</v>
      </c>
      <c r="O23" s="299" t="s">
        <v>114</v>
      </c>
      <c r="P23" s="301" t="s">
        <v>114</v>
      </c>
      <c r="Q23" s="59" t="s">
        <v>115</v>
      </c>
      <c r="R23" s="156" t="s">
        <v>114</v>
      </c>
    </row>
    <row r="24" spans="2:18" ht="20" x14ac:dyDescent="0.25">
      <c r="B24" s="157"/>
      <c r="C24" s="158"/>
      <c r="D24" s="85" t="s">
        <v>322</v>
      </c>
      <c r="E24" s="141">
        <v>8</v>
      </c>
      <c r="F24" s="95"/>
      <c r="G24" s="95"/>
      <c r="H24" s="113" t="s">
        <v>156</v>
      </c>
      <c r="I24" s="95">
        <v>3</v>
      </c>
      <c r="J24" s="168" t="s">
        <v>58</v>
      </c>
      <c r="K24" s="168" t="s">
        <v>55</v>
      </c>
      <c r="L24" s="307" t="s">
        <v>211</v>
      </c>
      <c r="M24" s="307" t="s">
        <v>212</v>
      </c>
      <c r="N24" s="315" t="s">
        <v>213</v>
      </c>
      <c r="O24" s="315" t="s">
        <v>214</v>
      </c>
      <c r="P24" s="308" t="s">
        <v>214</v>
      </c>
      <c r="Q24" s="38" t="s">
        <v>215</v>
      </c>
      <c r="R24" s="40" t="s">
        <v>214</v>
      </c>
    </row>
    <row r="25" spans="2:18" ht="20" x14ac:dyDescent="0.25">
      <c r="B25" s="164">
        <v>8</v>
      </c>
      <c r="C25" s="83" t="s">
        <v>258</v>
      </c>
      <c r="D25" s="84" t="s">
        <v>259</v>
      </c>
      <c r="E25" s="285">
        <v>2</v>
      </c>
      <c r="F25" s="101">
        <f>MIN(E25:E28)</f>
        <v>2</v>
      </c>
      <c r="G25" s="101">
        <f>MAX(E25:E28)</f>
        <v>9</v>
      </c>
      <c r="H25" s="116" t="s">
        <v>154</v>
      </c>
      <c r="I25" s="101">
        <v>0</v>
      </c>
      <c r="J25" s="71" t="s">
        <v>32</v>
      </c>
      <c r="K25" s="165" t="s">
        <v>55</v>
      </c>
      <c r="L25" s="35" t="s">
        <v>49</v>
      </c>
      <c r="M25" s="35" t="s">
        <v>49</v>
      </c>
      <c r="N25" s="35" t="s">
        <v>49</v>
      </c>
      <c r="O25" s="35" t="s">
        <v>49</v>
      </c>
      <c r="P25" s="52" t="s">
        <v>49</v>
      </c>
      <c r="Q25" s="35" t="s">
        <v>49</v>
      </c>
      <c r="R25" s="52" t="s">
        <v>49</v>
      </c>
    </row>
    <row r="26" spans="2:18" ht="20" x14ac:dyDescent="0.25">
      <c r="B26" s="159"/>
      <c r="C26" s="72"/>
      <c r="D26" s="81" t="s">
        <v>260</v>
      </c>
      <c r="E26" s="286">
        <v>5</v>
      </c>
      <c r="F26" s="93"/>
      <c r="G26" s="93"/>
      <c r="H26" s="104" t="s">
        <v>154</v>
      </c>
      <c r="I26" s="93">
        <v>0</v>
      </c>
      <c r="J26" s="73" t="s">
        <v>32</v>
      </c>
      <c r="K26" s="154" t="s">
        <v>55</v>
      </c>
      <c r="L26" s="299" t="s">
        <v>199</v>
      </c>
      <c r="M26" s="299" t="s">
        <v>199</v>
      </c>
      <c r="N26" s="299" t="s">
        <v>199</v>
      </c>
      <c r="O26" s="299" t="s">
        <v>199</v>
      </c>
      <c r="P26" s="301" t="s">
        <v>199</v>
      </c>
      <c r="Q26" s="37"/>
      <c r="R26" s="66"/>
    </row>
    <row r="27" spans="2:18" x14ac:dyDescent="0.25">
      <c r="B27" s="153"/>
      <c r="C27" s="75"/>
      <c r="D27" s="82" t="s">
        <v>261</v>
      </c>
      <c r="E27" s="287">
        <v>5</v>
      </c>
      <c r="F27" s="99"/>
      <c r="G27" s="99"/>
      <c r="H27" s="118" t="s">
        <v>154</v>
      </c>
      <c r="I27" s="99">
        <v>0</v>
      </c>
      <c r="J27" s="73" t="s">
        <v>32</v>
      </c>
      <c r="K27" s="154" t="s">
        <v>55</v>
      </c>
      <c r="L27" s="299" t="s">
        <v>197</v>
      </c>
      <c r="M27" s="299" t="s">
        <v>198</v>
      </c>
      <c r="N27" s="299" t="s">
        <v>197</v>
      </c>
      <c r="O27" s="299" t="s">
        <v>198</v>
      </c>
      <c r="P27" s="301" t="s">
        <v>198</v>
      </c>
      <c r="Q27" s="59" t="s">
        <v>49</v>
      </c>
      <c r="R27" s="156" t="s">
        <v>198</v>
      </c>
    </row>
    <row r="28" spans="2:18" ht="20" x14ac:dyDescent="0.25">
      <c r="B28" s="157"/>
      <c r="C28" s="158"/>
      <c r="D28" s="85" t="s">
        <v>262</v>
      </c>
      <c r="E28" s="288">
        <v>9</v>
      </c>
      <c r="F28" s="95"/>
      <c r="G28" s="95"/>
      <c r="H28" s="117" t="s">
        <v>154</v>
      </c>
      <c r="I28" s="95">
        <v>0</v>
      </c>
      <c r="J28" s="168" t="s">
        <v>58</v>
      </c>
      <c r="K28" s="168" t="s">
        <v>61</v>
      </c>
      <c r="L28" s="299" t="s">
        <v>288</v>
      </c>
      <c r="M28" s="299" t="s">
        <v>289</v>
      </c>
      <c r="N28" s="299" t="s">
        <v>288</v>
      </c>
      <c r="O28" s="299" t="s">
        <v>289</v>
      </c>
      <c r="P28" s="316" t="s">
        <v>289</v>
      </c>
      <c r="Q28" s="38" t="s">
        <v>49</v>
      </c>
      <c r="R28" s="178" t="s">
        <v>198</v>
      </c>
    </row>
    <row r="29" spans="2:18" ht="20" x14ac:dyDescent="0.25">
      <c r="B29" s="164">
        <v>9</v>
      </c>
      <c r="C29" s="83" t="s">
        <v>109</v>
      </c>
      <c r="D29" s="84" t="s">
        <v>108</v>
      </c>
      <c r="E29" s="140">
        <v>2</v>
      </c>
      <c r="F29" s="101">
        <f>MIN(E29:E31)</f>
        <v>2</v>
      </c>
      <c r="G29" s="101">
        <f>MAX(E29:E31)</f>
        <v>10</v>
      </c>
      <c r="H29" s="116" t="s">
        <v>154</v>
      </c>
      <c r="I29" s="101">
        <v>0</v>
      </c>
      <c r="J29" s="71" t="s">
        <v>32</v>
      </c>
      <c r="K29" s="165" t="s">
        <v>55</v>
      </c>
      <c r="L29" s="35" t="s">
        <v>49</v>
      </c>
      <c r="M29" s="35" t="s">
        <v>49</v>
      </c>
      <c r="N29" s="35" t="s">
        <v>49</v>
      </c>
      <c r="O29" s="35" t="s">
        <v>49</v>
      </c>
      <c r="P29" s="52" t="s">
        <v>49</v>
      </c>
      <c r="Q29" s="35" t="s">
        <v>49</v>
      </c>
      <c r="R29" s="52" t="s">
        <v>49</v>
      </c>
    </row>
    <row r="30" spans="2:18" ht="20" x14ac:dyDescent="0.25">
      <c r="B30" s="153"/>
      <c r="C30" s="72"/>
      <c r="D30" s="81" t="s">
        <v>107</v>
      </c>
      <c r="E30" s="142">
        <v>6</v>
      </c>
      <c r="F30" s="93"/>
      <c r="G30" s="93"/>
      <c r="H30" s="104" t="s">
        <v>154</v>
      </c>
      <c r="I30" s="93">
        <v>0</v>
      </c>
      <c r="J30" s="154" t="s">
        <v>58</v>
      </c>
      <c r="K30" s="154" t="s">
        <v>55</v>
      </c>
      <c r="L30" s="299" t="s">
        <v>199</v>
      </c>
      <c r="M30" s="299" t="s">
        <v>199</v>
      </c>
      <c r="N30" s="299" t="s">
        <v>199</v>
      </c>
      <c r="O30" s="299" t="s">
        <v>199</v>
      </c>
      <c r="P30" s="301" t="s">
        <v>199</v>
      </c>
      <c r="Q30" s="155" t="s">
        <v>57</v>
      </c>
      <c r="R30" s="156" t="s">
        <v>199</v>
      </c>
    </row>
    <row r="31" spans="2:18" ht="20" x14ac:dyDescent="0.25">
      <c r="B31" s="157"/>
      <c r="C31" s="158"/>
      <c r="D31" s="85" t="s">
        <v>106</v>
      </c>
      <c r="E31" s="141">
        <v>10</v>
      </c>
      <c r="F31" s="95"/>
      <c r="G31" s="95"/>
      <c r="H31" s="117" t="s">
        <v>154</v>
      </c>
      <c r="I31" s="95">
        <v>0</v>
      </c>
      <c r="J31" s="168" t="s">
        <v>56</v>
      </c>
      <c r="K31" s="168" t="s">
        <v>55</v>
      </c>
      <c r="L31" s="307" t="s">
        <v>199</v>
      </c>
      <c r="M31" s="307" t="s">
        <v>199</v>
      </c>
      <c r="N31" s="307" t="s">
        <v>199</v>
      </c>
      <c r="O31" s="307" t="s">
        <v>199</v>
      </c>
      <c r="P31" s="316" t="s">
        <v>199</v>
      </c>
      <c r="Q31" s="169" t="s">
        <v>57</v>
      </c>
      <c r="R31" s="178" t="s">
        <v>199</v>
      </c>
    </row>
    <row r="32" spans="2:18" ht="20" x14ac:dyDescent="0.25">
      <c r="B32" s="164">
        <v>10</v>
      </c>
      <c r="C32" s="83" t="s">
        <v>191</v>
      </c>
      <c r="D32" s="179" t="s">
        <v>216</v>
      </c>
      <c r="E32" s="140">
        <v>0</v>
      </c>
      <c r="F32" s="101">
        <f>MIN(E32:E35)</f>
        <v>0</v>
      </c>
      <c r="G32" s="101">
        <f>MAX(E32:E35)</f>
        <v>10</v>
      </c>
      <c r="H32" s="119" t="s">
        <v>157</v>
      </c>
      <c r="I32" s="101">
        <v>0</v>
      </c>
      <c r="J32" s="71" t="s">
        <v>32</v>
      </c>
      <c r="K32" s="165" t="s">
        <v>55</v>
      </c>
      <c r="L32" s="35" t="s">
        <v>49</v>
      </c>
      <c r="M32" s="35" t="s">
        <v>49</v>
      </c>
      <c r="N32" s="35" t="s">
        <v>49</v>
      </c>
      <c r="O32" s="35" t="s">
        <v>49</v>
      </c>
      <c r="P32" s="50" t="s">
        <v>49</v>
      </c>
      <c r="Q32" s="35" t="s">
        <v>49</v>
      </c>
      <c r="R32" s="50" t="s">
        <v>49</v>
      </c>
    </row>
    <row r="33" spans="2:18" x14ac:dyDescent="0.25">
      <c r="B33" s="159"/>
      <c r="C33" s="86"/>
      <c r="D33" s="179" t="s">
        <v>307</v>
      </c>
      <c r="E33" s="143">
        <v>2</v>
      </c>
      <c r="F33" s="97"/>
      <c r="G33" s="97"/>
      <c r="H33" s="236" t="s">
        <v>157</v>
      </c>
      <c r="I33" s="97">
        <v>1</v>
      </c>
      <c r="J33" s="79" t="s">
        <v>32</v>
      </c>
      <c r="K33" s="170" t="s">
        <v>55</v>
      </c>
      <c r="L33" s="48" t="s">
        <v>49</v>
      </c>
      <c r="M33" s="48" t="s">
        <v>49</v>
      </c>
      <c r="N33" s="48" t="s">
        <v>49</v>
      </c>
      <c r="O33" s="48" t="s">
        <v>49</v>
      </c>
      <c r="P33" s="45" t="s">
        <v>49</v>
      </c>
      <c r="Q33" s="48" t="s">
        <v>49</v>
      </c>
      <c r="R33" s="45" t="s">
        <v>49</v>
      </c>
    </row>
    <row r="34" spans="2:18" x14ac:dyDescent="0.25">
      <c r="B34" s="153"/>
      <c r="C34" s="72"/>
      <c r="D34" s="179" t="s">
        <v>192</v>
      </c>
      <c r="E34" s="142">
        <v>6</v>
      </c>
      <c r="F34" s="93"/>
      <c r="G34" s="93"/>
      <c r="H34" s="120" t="s">
        <v>157</v>
      </c>
      <c r="I34" s="93">
        <v>3</v>
      </c>
      <c r="J34" s="73" t="s">
        <v>32</v>
      </c>
      <c r="K34" s="154" t="s">
        <v>55</v>
      </c>
      <c r="L34" s="48" t="s">
        <v>49</v>
      </c>
      <c r="M34" s="48" t="s">
        <v>49</v>
      </c>
      <c r="N34" s="48" t="s">
        <v>49</v>
      </c>
      <c r="O34" s="48" t="s">
        <v>49</v>
      </c>
      <c r="P34" s="45" t="s">
        <v>49</v>
      </c>
      <c r="Q34" s="48" t="s">
        <v>49</v>
      </c>
      <c r="R34" s="45" t="s">
        <v>49</v>
      </c>
    </row>
    <row r="35" spans="2:18" x14ac:dyDescent="0.25">
      <c r="B35" s="162"/>
      <c r="C35" s="75"/>
      <c r="D35" s="82" t="s">
        <v>263</v>
      </c>
      <c r="E35" s="144">
        <v>10</v>
      </c>
      <c r="F35" s="99"/>
      <c r="G35" s="99"/>
      <c r="H35" s="121" t="s">
        <v>157</v>
      </c>
      <c r="I35" s="99">
        <v>4</v>
      </c>
      <c r="J35" s="76" t="s">
        <v>32</v>
      </c>
      <c r="K35" s="163" t="s">
        <v>61</v>
      </c>
      <c r="L35" s="39" t="s">
        <v>49</v>
      </c>
      <c r="M35" s="39" t="s">
        <v>49</v>
      </c>
      <c r="N35" s="39" t="s">
        <v>49</v>
      </c>
      <c r="O35" s="39" t="s">
        <v>49</v>
      </c>
      <c r="P35" s="65" t="s">
        <v>49</v>
      </c>
      <c r="Q35" s="39" t="s">
        <v>49</v>
      </c>
      <c r="R35" s="65" t="s">
        <v>49</v>
      </c>
    </row>
    <row r="36" spans="2:18" ht="20" x14ac:dyDescent="0.25">
      <c r="B36" s="164">
        <v>11</v>
      </c>
      <c r="C36" s="83" t="s">
        <v>103</v>
      </c>
      <c r="D36" s="84" t="s">
        <v>102</v>
      </c>
      <c r="E36" s="140">
        <v>0</v>
      </c>
      <c r="F36" s="101">
        <f>MIN(E36:E40)</f>
        <v>0</v>
      </c>
      <c r="G36" s="101">
        <f>MAX(E36:E40)</f>
        <v>10</v>
      </c>
      <c r="H36" s="111" t="s">
        <v>156</v>
      </c>
      <c r="I36" s="101">
        <v>1</v>
      </c>
      <c r="J36" s="71" t="s">
        <v>32</v>
      </c>
      <c r="K36" s="165" t="s">
        <v>55</v>
      </c>
      <c r="L36" s="51" t="s">
        <v>49</v>
      </c>
      <c r="M36" s="51" t="s">
        <v>49</v>
      </c>
      <c r="N36" s="51" t="s">
        <v>49</v>
      </c>
      <c r="O36" s="51" t="s">
        <v>49</v>
      </c>
      <c r="P36" s="50" t="s">
        <v>49</v>
      </c>
      <c r="Q36" s="51" t="s">
        <v>49</v>
      </c>
      <c r="R36" s="50" t="s">
        <v>49</v>
      </c>
    </row>
    <row r="37" spans="2:18" x14ac:dyDescent="0.25">
      <c r="B37" s="153"/>
      <c r="C37" s="72"/>
      <c r="D37" s="81" t="s">
        <v>101</v>
      </c>
      <c r="E37" s="142">
        <v>4</v>
      </c>
      <c r="F37" s="93"/>
      <c r="G37" s="93"/>
      <c r="H37" s="112" t="s">
        <v>156</v>
      </c>
      <c r="I37" s="93">
        <v>2</v>
      </c>
      <c r="J37" s="73" t="s">
        <v>32</v>
      </c>
      <c r="K37" s="154" t="s">
        <v>55</v>
      </c>
      <c r="L37" s="48" t="s">
        <v>49</v>
      </c>
      <c r="M37" s="48" t="s">
        <v>49</v>
      </c>
      <c r="N37" s="48" t="s">
        <v>49</v>
      </c>
      <c r="O37" s="48" t="s">
        <v>49</v>
      </c>
      <c r="P37" s="45" t="s">
        <v>49</v>
      </c>
      <c r="Q37" s="48" t="s">
        <v>49</v>
      </c>
      <c r="R37" s="45" t="s">
        <v>49</v>
      </c>
    </row>
    <row r="38" spans="2:18" x14ac:dyDescent="0.25">
      <c r="B38" s="153"/>
      <c r="C38" s="72"/>
      <c r="D38" s="81" t="s">
        <v>100</v>
      </c>
      <c r="E38" s="142">
        <v>6</v>
      </c>
      <c r="F38" s="93"/>
      <c r="G38" s="93"/>
      <c r="H38" s="112" t="s">
        <v>156</v>
      </c>
      <c r="I38" s="93">
        <v>2</v>
      </c>
      <c r="J38" s="73" t="s">
        <v>32</v>
      </c>
      <c r="K38" s="154" t="s">
        <v>55</v>
      </c>
      <c r="L38" s="48" t="s">
        <v>49</v>
      </c>
      <c r="M38" s="48" t="s">
        <v>49</v>
      </c>
      <c r="N38" s="48" t="s">
        <v>49</v>
      </c>
      <c r="O38" s="48" t="s">
        <v>49</v>
      </c>
      <c r="P38" s="45" t="s">
        <v>49</v>
      </c>
      <c r="Q38" s="48" t="s">
        <v>49</v>
      </c>
      <c r="R38" s="45" t="s">
        <v>49</v>
      </c>
    </row>
    <row r="39" spans="2:18" x14ac:dyDescent="0.25">
      <c r="B39" s="153"/>
      <c r="C39" s="72"/>
      <c r="D39" s="81" t="s">
        <v>99</v>
      </c>
      <c r="E39" s="142">
        <v>8</v>
      </c>
      <c r="F39" s="93"/>
      <c r="G39" s="93"/>
      <c r="H39" s="112" t="s">
        <v>156</v>
      </c>
      <c r="I39" s="93">
        <v>3</v>
      </c>
      <c r="J39" s="73" t="s">
        <v>32</v>
      </c>
      <c r="K39" s="154" t="s">
        <v>61</v>
      </c>
      <c r="L39" s="48" t="s">
        <v>49</v>
      </c>
      <c r="M39" s="48" t="s">
        <v>49</v>
      </c>
      <c r="N39" s="48" t="s">
        <v>49</v>
      </c>
      <c r="O39" s="48" t="s">
        <v>49</v>
      </c>
      <c r="P39" s="45" t="s">
        <v>49</v>
      </c>
      <c r="Q39" s="48" t="s">
        <v>49</v>
      </c>
      <c r="R39" s="45" t="s">
        <v>49</v>
      </c>
    </row>
    <row r="40" spans="2:18" x14ac:dyDescent="0.25">
      <c r="B40" s="157"/>
      <c r="C40" s="158"/>
      <c r="D40" s="85" t="s">
        <v>98</v>
      </c>
      <c r="E40" s="141">
        <v>10</v>
      </c>
      <c r="F40" s="95"/>
      <c r="G40" s="95"/>
      <c r="H40" s="113" t="s">
        <v>156</v>
      </c>
      <c r="I40" s="95">
        <v>4</v>
      </c>
      <c r="J40" s="74" t="s">
        <v>32</v>
      </c>
      <c r="K40" s="168" t="s">
        <v>61</v>
      </c>
      <c r="L40" s="32" t="s">
        <v>49</v>
      </c>
      <c r="M40" s="32" t="s">
        <v>49</v>
      </c>
      <c r="N40" s="32" t="s">
        <v>49</v>
      </c>
      <c r="O40" s="32" t="s">
        <v>49</v>
      </c>
      <c r="P40" s="30" t="s">
        <v>49</v>
      </c>
      <c r="Q40" s="32" t="s">
        <v>49</v>
      </c>
      <c r="R40" s="30" t="s">
        <v>49</v>
      </c>
    </row>
    <row r="41" spans="2:18" x14ac:dyDescent="0.25">
      <c r="B41" s="164">
        <v>12</v>
      </c>
      <c r="C41" s="83" t="s">
        <v>265</v>
      </c>
      <c r="D41" s="369" t="s">
        <v>266</v>
      </c>
      <c r="E41" s="285">
        <v>0</v>
      </c>
      <c r="F41" s="101">
        <f>MIN(E41:E43)</f>
        <v>0</v>
      </c>
      <c r="G41" s="101">
        <f>MAX(E41:E43)</f>
        <v>7</v>
      </c>
      <c r="H41" s="119" t="s">
        <v>157</v>
      </c>
      <c r="I41" s="101">
        <v>1</v>
      </c>
      <c r="J41" s="71" t="s">
        <v>32</v>
      </c>
      <c r="K41" s="165" t="s">
        <v>55</v>
      </c>
      <c r="L41" s="311" t="s">
        <v>49</v>
      </c>
      <c r="M41" s="311" t="s">
        <v>49</v>
      </c>
      <c r="N41" s="311" t="s">
        <v>49</v>
      </c>
      <c r="O41" s="311" t="s">
        <v>49</v>
      </c>
      <c r="P41" s="312" t="s">
        <v>49</v>
      </c>
      <c r="Q41" s="33" t="s">
        <v>49</v>
      </c>
      <c r="R41" s="41" t="s">
        <v>49</v>
      </c>
    </row>
    <row r="42" spans="2:18" x14ac:dyDescent="0.25">
      <c r="B42" s="171"/>
      <c r="C42" s="172"/>
      <c r="D42" s="372" t="s">
        <v>267</v>
      </c>
      <c r="E42" s="296">
        <v>0</v>
      </c>
      <c r="F42" s="106"/>
      <c r="G42" s="106"/>
      <c r="H42" s="293" t="s">
        <v>157</v>
      </c>
      <c r="I42" s="106">
        <v>1</v>
      </c>
      <c r="J42" s="173" t="s">
        <v>32</v>
      </c>
      <c r="K42" s="174" t="s">
        <v>55</v>
      </c>
      <c r="L42" s="317" t="s">
        <v>97</v>
      </c>
      <c r="M42" s="317" t="s">
        <v>97</v>
      </c>
      <c r="N42" s="317" t="s">
        <v>97</v>
      </c>
      <c r="O42" s="317" t="s">
        <v>97</v>
      </c>
      <c r="P42" s="318" t="s">
        <v>97</v>
      </c>
      <c r="Q42" s="294"/>
      <c r="R42" s="295"/>
    </row>
    <row r="43" spans="2:18" x14ac:dyDescent="0.25">
      <c r="B43" s="157"/>
      <c r="C43" s="158"/>
      <c r="D43" s="373" t="s">
        <v>268</v>
      </c>
      <c r="E43" s="288">
        <v>7</v>
      </c>
      <c r="F43" s="95"/>
      <c r="G43" s="95"/>
      <c r="H43" s="122" t="s">
        <v>157</v>
      </c>
      <c r="I43" s="95">
        <v>2</v>
      </c>
      <c r="J43" s="168" t="s">
        <v>56</v>
      </c>
      <c r="K43" s="168" t="s">
        <v>55</v>
      </c>
      <c r="L43" s="313" t="s">
        <v>97</v>
      </c>
      <c r="M43" s="313" t="s">
        <v>97</v>
      </c>
      <c r="N43" s="313" t="s">
        <v>97</v>
      </c>
      <c r="O43" s="313" t="s">
        <v>97</v>
      </c>
      <c r="P43" s="314" t="s">
        <v>97</v>
      </c>
      <c r="Q43" s="64" t="s">
        <v>97</v>
      </c>
      <c r="R43" s="63" t="s">
        <v>97</v>
      </c>
    </row>
    <row r="44" spans="2:18" x14ac:dyDescent="0.25">
      <c r="B44" s="159">
        <v>13</v>
      </c>
      <c r="C44" s="86" t="s">
        <v>96</v>
      </c>
      <c r="D44" s="80" t="s">
        <v>95</v>
      </c>
      <c r="E44" s="143">
        <v>2</v>
      </c>
      <c r="F44" s="97">
        <f>MIN(E44:E46)</f>
        <v>2</v>
      </c>
      <c r="G44" s="97">
        <f>MAX(E44:E46)</f>
        <v>10</v>
      </c>
      <c r="H44" s="103" t="s">
        <v>154</v>
      </c>
      <c r="I44" s="97">
        <v>1</v>
      </c>
      <c r="J44" s="79" t="s">
        <v>32</v>
      </c>
      <c r="K44" s="170" t="s">
        <v>55</v>
      </c>
      <c r="L44" s="319" t="s">
        <v>49</v>
      </c>
      <c r="M44" s="319" t="s">
        <v>49</v>
      </c>
      <c r="N44" s="302" t="s">
        <v>49</v>
      </c>
      <c r="O44" s="302" t="s">
        <v>49</v>
      </c>
      <c r="P44" s="303" t="s">
        <v>49</v>
      </c>
      <c r="Q44" s="42" t="s">
        <v>49</v>
      </c>
      <c r="R44" s="161" t="s">
        <v>49</v>
      </c>
    </row>
    <row r="45" spans="2:18" x14ac:dyDescent="0.25">
      <c r="B45" s="153"/>
      <c r="C45" s="72"/>
      <c r="D45" s="81" t="s">
        <v>94</v>
      </c>
      <c r="E45" s="142">
        <v>8</v>
      </c>
      <c r="F45" s="93"/>
      <c r="G45" s="93"/>
      <c r="H45" s="104" t="s">
        <v>154</v>
      </c>
      <c r="I45" s="93">
        <v>3</v>
      </c>
      <c r="J45" s="154" t="s">
        <v>58</v>
      </c>
      <c r="K45" s="154" t="s">
        <v>55</v>
      </c>
      <c r="L45" s="300" t="s">
        <v>49</v>
      </c>
      <c r="M45" s="300" t="s">
        <v>49</v>
      </c>
      <c r="N45" s="299" t="s">
        <v>92</v>
      </c>
      <c r="O45" s="299" t="s">
        <v>92</v>
      </c>
      <c r="P45" s="301" t="s">
        <v>92</v>
      </c>
      <c r="Q45" s="59" t="s">
        <v>49</v>
      </c>
      <c r="R45" s="156" t="s">
        <v>92</v>
      </c>
    </row>
    <row r="46" spans="2:18" x14ac:dyDescent="0.25">
      <c r="B46" s="162"/>
      <c r="C46" s="75"/>
      <c r="D46" s="82" t="s">
        <v>93</v>
      </c>
      <c r="E46" s="144">
        <v>10</v>
      </c>
      <c r="F46" s="99"/>
      <c r="G46" s="99"/>
      <c r="H46" s="118" t="s">
        <v>154</v>
      </c>
      <c r="I46" s="99">
        <v>4</v>
      </c>
      <c r="J46" s="163" t="s">
        <v>58</v>
      </c>
      <c r="K46" s="163" t="s">
        <v>55</v>
      </c>
      <c r="L46" s="320" t="s">
        <v>49</v>
      </c>
      <c r="M46" s="320" t="s">
        <v>49</v>
      </c>
      <c r="N46" s="321" t="s">
        <v>92</v>
      </c>
      <c r="O46" s="321" t="s">
        <v>92</v>
      </c>
      <c r="P46" s="322" t="s">
        <v>92</v>
      </c>
      <c r="Q46" s="62" t="s">
        <v>49</v>
      </c>
      <c r="R46" s="177" t="s">
        <v>92</v>
      </c>
    </row>
    <row r="47" spans="2:18" x14ac:dyDescent="0.25">
      <c r="B47" s="164">
        <v>14</v>
      </c>
      <c r="C47" s="83" t="s">
        <v>91</v>
      </c>
      <c r="D47" s="84" t="s">
        <v>90</v>
      </c>
      <c r="E47" s="140">
        <v>0</v>
      </c>
      <c r="F47" s="101">
        <f>MIN(E47:E49)</f>
        <v>0</v>
      </c>
      <c r="G47" s="101">
        <f>MAX(E47:E49)</f>
        <v>6</v>
      </c>
      <c r="H47" s="116" t="s">
        <v>154</v>
      </c>
      <c r="I47" s="101">
        <v>1</v>
      </c>
      <c r="J47" s="71" t="s">
        <v>32</v>
      </c>
      <c r="K47" s="165" t="s">
        <v>55</v>
      </c>
      <c r="L47" s="304" t="s">
        <v>49</v>
      </c>
      <c r="M47" s="304" t="s">
        <v>49</v>
      </c>
      <c r="N47" s="304" t="s">
        <v>49</v>
      </c>
      <c r="O47" s="304" t="s">
        <v>49</v>
      </c>
      <c r="P47" s="305" t="s">
        <v>49</v>
      </c>
      <c r="Q47" s="33" t="s">
        <v>49</v>
      </c>
      <c r="R47" s="167" t="s">
        <v>49</v>
      </c>
    </row>
    <row r="48" spans="2:18" ht="20" x14ac:dyDescent="0.25">
      <c r="B48" s="153"/>
      <c r="C48" s="72"/>
      <c r="D48" s="81" t="s">
        <v>89</v>
      </c>
      <c r="E48" s="142">
        <v>3</v>
      </c>
      <c r="F48" s="93"/>
      <c r="G48" s="93"/>
      <c r="H48" s="104" t="s">
        <v>154</v>
      </c>
      <c r="I48" s="93">
        <v>2</v>
      </c>
      <c r="J48" s="154" t="s">
        <v>58</v>
      </c>
      <c r="K48" s="154" t="s">
        <v>55</v>
      </c>
      <c r="L48" s="48" t="s">
        <v>87</v>
      </c>
      <c r="M48" s="61" t="s">
        <v>86</v>
      </c>
      <c r="N48" s="48" t="s">
        <v>87</v>
      </c>
      <c r="O48" s="61" t="s">
        <v>86</v>
      </c>
      <c r="P48" s="45" t="s">
        <v>85</v>
      </c>
      <c r="Q48" s="48" t="s">
        <v>49</v>
      </c>
      <c r="R48" s="45" t="s">
        <v>85</v>
      </c>
    </row>
    <row r="49" spans="2:18" ht="20" x14ac:dyDescent="0.25">
      <c r="B49" s="157"/>
      <c r="C49" s="158"/>
      <c r="D49" s="85" t="s">
        <v>88</v>
      </c>
      <c r="E49" s="141">
        <v>6</v>
      </c>
      <c r="F49" s="95"/>
      <c r="G49" s="95"/>
      <c r="H49" s="117" t="s">
        <v>154</v>
      </c>
      <c r="I49" s="95">
        <v>3</v>
      </c>
      <c r="J49" s="168" t="s">
        <v>58</v>
      </c>
      <c r="K49" s="168" t="s">
        <v>55</v>
      </c>
      <c r="L49" s="32" t="s">
        <v>87</v>
      </c>
      <c r="M49" s="44" t="s">
        <v>86</v>
      </c>
      <c r="N49" s="32" t="s">
        <v>87</v>
      </c>
      <c r="O49" s="44" t="s">
        <v>86</v>
      </c>
      <c r="P49" s="30" t="s">
        <v>85</v>
      </c>
      <c r="Q49" s="32" t="s">
        <v>49</v>
      </c>
      <c r="R49" s="30" t="s">
        <v>85</v>
      </c>
    </row>
    <row r="50" spans="2:18" ht="20" x14ac:dyDescent="0.25">
      <c r="B50" s="159">
        <v>15</v>
      </c>
      <c r="C50" s="86" t="s">
        <v>269</v>
      </c>
      <c r="D50" s="80" t="s">
        <v>270</v>
      </c>
      <c r="E50" s="143">
        <v>0</v>
      </c>
      <c r="F50" s="97">
        <f>MIN(E50:E53)</f>
        <v>0</v>
      </c>
      <c r="G50" s="97">
        <f>MAX(E50:E53)</f>
        <v>8</v>
      </c>
      <c r="H50" s="103" t="s">
        <v>154</v>
      </c>
      <c r="I50" s="97">
        <v>0</v>
      </c>
      <c r="J50" s="79" t="s">
        <v>32</v>
      </c>
      <c r="K50" s="79" t="s">
        <v>55</v>
      </c>
      <c r="L50" s="319" t="s">
        <v>49</v>
      </c>
      <c r="M50" s="319" t="s">
        <v>49</v>
      </c>
      <c r="N50" s="319" t="s">
        <v>49</v>
      </c>
      <c r="O50" s="319" t="s">
        <v>49</v>
      </c>
      <c r="P50" s="323" t="s">
        <v>49</v>
      </c>
      <c r="Q50" s="42" t="s">
        <v>49</v>
      </c>
      <c r="R50" s="60" t="s">
        <v>49</v>
      </c>
    </row>
    <row r="51" spans="2:18" ht="20" x14ac:dyDescent="0.25">
      <c r="B51" s="159"/>
      <c r="C51" s="86"/>
      <c r="D51" s="81" t="s">
        <v>271</v>
      </c>
      <c r="E51" s="142">
        <v>4</v>
      </c>
      <c r="F51" s="93"/>
      <c r="G51" s="93"/>
      <c r="H51" s="104" t="s">
        <v>154</v>
      </c>
      <c r="I51" s="93">
        <v>0</v>
      </c>
      <c r="J51" s="73" t="s">
        <v>32</v>
      </c>
      <c r="K51" s="154" t="s">
        <v>55</v>
      </c>
      <c r="L51" s="300" t="s">
        <v>49</v>
      </c>
      <c r="M51" s="300" t="s">
        <v>84</v>
      </c>
      <c r="N51" s="300" t="s">
        <v>49</v>
      </c>
      <c r="O51" s="300" t="s">
        <v>84</v>
      </c>
      <c r="P51" s="306" t="s">
        <v>84</v>
      </c>
      <c r="Q51" s="59" t="s">
        <v>49</v>
      </c>
      <c r="R51" s="58" t="s">
        <v>84</v>
      </c>
    </row>
    <row r="52" spans="2:18" x14ac:dyDescent="0.25">
      <c r="B52" s="153"/>
      <c r="C52" s="86"/>
      <c r="D52" s="81" t="s">
        <v>272</v>
      </c>
      <c r="E52" s="142">
        <v>4</v>
      </c>
      <c r="F52" s="93"/>
      <c r="G52" s="93"/>
      <c r="H52" s="104" t="s">
        <v>154</v>
      </c>
      <c r="I52" s="93">
        <v>0</v>
      </c>
      <c r="J52" s="73" t="s">
        <v>32</v>
      </c>
      <c r="K52" s="154" t="s">
        <v>55</v>
      </c>
      <c r="L52" s="300" t="s">
        <v>49</v>
      </c>
      <c r="M52" s="300" t="s">
        <v>84</v>
      </c>
      <c r="N52" s="300" t="s">
        <v>49</v>
      </c>
      <c r="O52" s="300" t="s">
        <v>84</v>
      </c>
      <c r="P52" s="306" t="s">
        <v>84</v>
      </c>
      <c r="Q52" s="59" t="s">
        <v>49</v>
      </c>
      <c r="R52" s="58" t="s">
        <v>84</v>
      </c>
    </row>
    <row r="53" spans="2:18" x14ac:dyDescent="0.25">
      <c r="B53" s="162"/>
      <c r="C53" s="75"/>
      <c r="D53" s="82" t="s">
        <v>273</v>
      </c>
      <c r="E53" s="144">
        <v>8</v>
      </c>
      <c r="F53" s="99"/>
      <c r="G53" s="99"/>
      <c r="H53" s="118" t="s">
        <v>154</v>
      </c>
      <c r="I53" s="99">
        <v>0</v>
      </c>
      <c r="J53" s="163" t="s">
        <v>58</v>
      </c>
      <c r="K53" s="163" t="s">
        <v>55</v>
      </c>
      <c r="L53" s="39" t="s">
        <v>49</v>
      </c>
      <c r="M53" s="39" t="s">
        <v>84</v>
      </c>
      <c r="N53" s="39" t="s">
        <v>49</v>
      </c>
      <c r="O53" s="39" t="s">
        <v>84</v>
      </c>
      <c r="P53" s="57" t="s">
        <v>84</v>
      </c>
      <c r="Q53" s="39" t="s">
        <v>49</v>
      </c>
      <c r="R53" s="57" t="s">
        <v>84</v>
      </c>
    </row>
    <row r="54" spans="2:18" x14ac:dyDescent="0.25">
      <c r="B54" s="164">
        <v>16</v>
      </c>
      <c r="C54" s="83" t="s">
        <v>82</v>
      </c>
      <c r="D54" s="84" t="s">
        <v>81</v>
      </c>
      <c r="E54" s="140">
        <v>1</v>
      </c>
      <c r="F54" s="101">
        <f>MIN(E54:E55)</f>
        <v>1</v>
      </c>
      <c r="G54" s="101">
        <f>MAX(E54:E55)</f>
        <v>6</v>
      </c>
      <c r="H54" s="123" t="s">
        <v>158</v>
      </c>
      <c r="I54" s="101">
        <v>1</v>
      </c>
      <c r="J54" s="71" t="s">
        <v>32</v>
      </c>
      <c r="K54" s="165" t="s">
        <v>55</v>
      </c>
      <c r="L54" s="328" t="s">
        <v>49</v>
      </c>
      <c r="M54" s="328" t="s">
        <v>49</v>
      </c>
      <c r="N54" s="328" t="s">
        <v>49</v>
      </c>
      <c r="O54" s="328" t="s">
        <v>49</v>
      </c>
      <c r="P54" s="329" t="s">
        <v>49</v>
      </c>
      <c r="Q54" s="56" t="s">
        <v>49</v>
      </c>
      <c r="R54" s="55" t="s">
        <v>49</v>
      </c>
    </row>
    <row r="55" spans="2:18" x14ac:dyDescent="0.25">
      <c r="B55" s="157"/>
      <c r="C55" s="158"/>
      <c r="D55" s="85" t="s">
        <v>80</v>
      </c>
      <c r="E55" s="141">
        <v>6</v>
      </c>
      <c r="F55" s="95"/>
      <c r="G55" s="95"/>
      <c r="H55" s="125" t="s">
        <v>158</v>
      </c>
      <c r="I55" s="95">
        <v>2</v>
      </c>
      <c r="J55" s="168" t="s">
        <v>58</v>
      </c>
      <c r="K55" s="168" t="s">
        <v>55</v>
      </c>
      <c r="L55" s="330" t="s">
        <v>79</v>
      </c>
      <c r="M55" s="330" t="s">
        <v>79</v>
      </c>
      <c r="N55" s="330" t="s">
        <v>79</v>
      </c>
      <c r="O55" s="330" t="s">
        <v>79</v>
      </c>
      <c r="P55" s="331" t="s">
        <v>79</v>
      </c>
      <c r="Q55" s="54" t="s">
        <v>49</v>
      </c>
      <c r="R55" s="53" t="s">
        <v>79</v>
      </c>
    </row>
    <row r="56" spans="2:18" ht="20" x14ac:dyDescent="0.25">
      <c r="B56" s="164">
        <v>17</v>
      </c>
      <c r="C56" s="83" t="s">
        <v>78</v>
      </c>
      <c r="D56" s="84" t="s">
        <v>77</v>
      </c>
      <c r="E56" s="140">
        <v>0</v>
      </c>
      <c r="F56" s="101">
        <f>MIN(E56:E57)</f>
        <v>0</v>
      </c>
      <c r="G56" s="101">
        <f>MAX(E56:E57)</f>
        <v>7</v>
      </c>
      <c r="H56" s="126" t="s">
        <v>155</v>
      </c>
      <c r="I56" s="101">
        <v>1</v>
      </c>
      <c r="J56" s="71" t="s">
        <v>32</v>
      </c>
      <c r="K56" s="165" t="s">
        <v>55</v>
      </c>
      <c r="L56" s="35" t="s">
        <v>49</v>
      </c>
      <c r="M56" s="35" t="s">
        <v>49</v>
      </c>
      <c r="N56" s="35" t="s">
        <v>49</v>
      </c>
      <c r="O56" s="35" t="s">
        <v>49</v>
      </c>
      <c r="P56" s="35" t="s">
        <v>49</v>
      </c>
      <c r="Q56" s="35" t="s">
        <v>49</v>
      </c>
      <c r="R56" s="52" t="s">
        <v>49</v>
      </c>
    </row>
    <row r="57" spans="2:18" ht="11.25" customHeight="1" x14ac:dyDescent="0.25">
      <c r="B57" s="157"/>
      <c r="C57" s="158"/>
      <c r="D57" s="85" t="s">
        <v>76</v>
      </c>
      <c r="E57" s="141">
        <v>7</v>
      </c>
      <c r="F57" s="95"/>
      <c r="G57" s="95"/>
      <c r="H57" s="127" t="s">
        <v>155</v>
      </c>
      <c r="I57" s="106">
        <v>3</v>
      </c>
      <c r="J57" s="71" t="s">
        <v>32</v>
      </c>
      <c r="K57" s="168" t="s">
        <v>55</v>
      </c>
      <c r="L57" s="330" t="s">
        <v>74</v>
      </c>
      <c r="M57" s="330" t="s">
        <v>75</v>
      </c>
      <c r="N57" s="330" t="s">
        <v>74</v>
      </c>
      <c r="O57" s="330" t="s">
        <v>75</v>
      </c>
      <c r="P57" s="331" t="s">
        <v>73</v>
      </c>
      <c r="Q57" s="54" t="s">
        <v>57</v>
      </c>
      <c r="R57" s="53" t="s">
        <v>73</v>
      </c>
    </row>
    <row r="58" spans="2:18" ht="30" x14ac:dyDescent="0.25">
      <c r="B58" s="164">
        <v>18</v>
      </c>
      <c r="C58" s="83" t="s">
        <v>72</v>
      </c>
      <c r="D58" s="84" t="s">
        <v>71</v>
      </c>
      <c r="E58" s="140">
        <v>1</v>
      </c>
      <c r="F58" s="101">
        <f>MIN(E58:E60)</f>
        <v>1</v>
      </c>
      <c r="G58" s="101">
        <f>MAX(E58:E60)</f>
        <v>7</v>
      </c>
      <c r="H58" s="123" t="s">
        <v>158</v>
      </c>
      <c r="I58" s="101">
        <v>1</v>
      </c>
      <c r="J58" s="71" t="s">
        <v>32</v>
      </c>
      <c r="K58" s="165" t="s">
        <v>55</v>
      </c>
      <c r="L58" s="35" t="s">
        <v>49</v>
      </c>
      <c r="M58" s="35" t="s">
        <v>49</v>
      </c>
      <c r="N58" s="35" t="s">
        <v>49</v>
      </c>
      <c r="O58" s="35" t="s">
        <v>49</v>
      </c>
      <c r="P58" s="52" t="s">
        <v>49</v>
      </c>
      <c r="Q58" s="35" t="s">
        <v>49</v>
      </c>
      <c r="R58" s="52" t="s">
        <v>49</v>
      </c>
    </row>
    <row r="59" spans="2:18" x14ac:dyDescent="0.25">
      <c r="B59" s="153"/>
      <c r="C59" s="180"/>
      <c r="D59" s="81" t="s">
        <v>70</v>
      </c>
      <c r="E59" s="142">
        <v>3</v>
      </c>
      <c r="F59" s="93"/>
      <c r="G59" s="93"/>
      <c r="H59" s="128" t="s">
        <v>158</v>
      </c>
      <c r="I59" s="93">
        <v>2</v>
      </c>
      <c r="J59" s="73" t="s">
        <v>32</v>
      </c>
      <c r="K59" s="154" t="s">
        <v>55</v>
      </c>
      <c r="L59" s="332" t="s">
        <v>68</v>
      </c>
      <c r="M59" s="332" t="s">
        <v>66</v>
      </c>
      <c r="N59" s="332" t="s">
        <v>67</v>
      </c>
      <c r="O59" s="332" t="s">
        <v>66</v>
      </c>
      <c r="P59" s="333" t="s">
        <v>66</v>
      </c>
      <c r="Q59" s="181" t="s">
        <v>49</v>
      </c>
      <c r="R59" s="182" t="s">
        <v>66</v>
      </c>
    </row>
    <row r="60" spans="2:18" x14ac:dyDescent="0.25">
      <c r="B60" s="157"/>
      <c r="C60" s="183"/>
      <c r="D60" s="85" t="s">
        <v>69</v>
      </c>
      <c r="E60" s="141">
        <v>7</v>
      </c>
      <c r="F60" s="95"/>
      <c r="G60" s="95"/>
      <c r="H60" s="125" t="s">
        <v>158</v>
      </c>
      <c r="I60" s="95">
        <v>3</v>
      </c>
      <c r="J60" s="74" t="s">
        <v>32</v>
      </c>
      <c r="K60" s="168" t="s">
        <v>55</v>
      </c>
      <c r="L60" s="334" t="s">
        <v>68</v>
      </c>
      <c r="M60" s="334" t="s">
        <v>66</v>
      </c>
      <c r="N60" s="334" t="s">
        <v>67</v>
      </c>
      <c r="O60" s="334" t="s">
        <v>66</v>
      </c>
      <c r="P60" s="335" t="s">
        <v>66</v>
      </c>
      <c r="Q60" s="184" t="s">
        <v>49</v>
      </c>
      <c r="R60" s="185" t="s">
        <v>66</v>
      </c>
    </row>
    <row r="61" spans="2:18" ht="20" x14ac:dyDescent="0.25">
      <c r="B61" s="164">
        <v>19</v>
      </c>
      <c r="C61" s="83" t="s">
        <v>277</v>
      </c>
      <c r="D61" s="84" t="s">
        <v>278</v>
      </c>
      <c r="E61" s="140">
        <v>0</v>
      </c>
      <c r="F61" s="101">
        <f>MIN(E61:E62)</f>
        <v>0</v>
      </c>
      <c r="G61" s="101">
        <f>MAX(E61:E62)</f>
        <v>6</v>
      </c>
      <c r="H61" s="123" t="s">
        <v>158</v>
      </c>
      <c r="I61" s="101">
        <v>1</v>
      </c>
      <c r="J61" s="71" t="s">
        <v>32</v>
      </c>
      <c r="K61" s="165" t="s">
        <v>55</v>
      </c>
      <c r="L61" s="324" t="s">
        <v>49</v>
      </c>
      <c r="M61" s="324" t="s">
        <v>49</v>
      </c>
      <c r="N61" s="324" t="s">
        <v>49</v>
      </c>
      <c r="O61" s="324" t="s">
        <v>49</v>
      </c>
      <c r="P61" s="325" t="s">
        <v>49</v>
      </c>
      <c r="Q61" s="166" t="s">
        <v>49</v>
      </c>
      <c r="R61" s="167" t="s">
        <v>49</v>
      </c>
    </row>
    <row r="62" spans="2:18" x14ac:dyDescent="0.25">
      <c r="B62" s="162"/>
      <c r="C62" s="75"/>
      <c r="D62" s="82" t="s">
        <v>279</v>
      </c>
      <c r="E62" s="144">
        <v>6</v>
      </c>
      <c r="F62" s="99"/>
      <c r="G62" s="99"/>
      <c r="H62" s="124" t="s">
        <v>158</v>
      </c>
      <c r="I62" s="99">
        <v>2</v>
      </c>
      <c r="J62" s="76" t="s">
        <v>32</v>
      </c>
      <c r="K62" s="163" t="s">
        <v>55</v>
      </c>
      <c r="L62" s="354" t="s">
        <v>83</v>
      </c>
      <c r="M62" s="354" t="s">
        <v>83</v>
      </c>
      <c r="N62" s="354" t="s">
        <v>83</v>
      </c>
      <c r="O62" s="354" t="s">
        <v>83</v>
      </c>
      <c r="P62" s="355" t="s">
        <v>83</v>
      </c>
      <c r="Q62" s="175" t="s">
        <v>49</v>
      </c>
      <c r="R62" s="356" t="s">
        <v>83</v>
      </c>
    </row>
    <row r="63" spans="2:18" ht="30" x14ac:dyDescent="0.25">
      <c r="B63" s="374">
        <v>20</v>
      </c>
      <c r="C63" s="83" t="s">
        <v>327</v>
      </c>
      <c r="D63" s="84" t="s">
        <v>274</v>
      </c>
      <c r="E63" s="285">
        <v>0</v>
      </c>
      <c r="F63" s="101">
        <f>MIN(E63:E65)</f>
        <v>0</v>
      </c>
      <c r="G63" s="101">
        <f>MAX(E63:E65)</f>
        <v>10</v>
      </c>
      <c r="H63" s="123" t="s">
        <v>158</v>
      </c>
      <c r="I63" s="101">
        <v>1</v>
      </c>
      <c r="J63" s="71" t="s">
        <v>32</v>
      </c>
      <c r="K63" s="165" t="s">
        <v>55</v>
      </c>
      <c r="L63" s="324" t="s">
        <v>49</v>
      </c>
      <c r="M63" s="324" t="s">
        <v>49</v>
      </c>
      <c r="N63" s="324" t="s">
        <v>49</v>
      </c>
      <c r="O63" s="324" t="s">
        <v>49</v>
      </c>
      <c r="P63" s="324" t="s">
        <v>49</v>
      </c>
      <c r="Q63" s="324" t="s">
        <v>49</v>
      </c>
      <c r="R63" s="325" t="s">
        <v>49</v>
      </c>
    </row>
    <row r="64" spans="2:18" ht="11.25" customHeight="1" x14ac:dyDescent="0.25">
      <c r="B64" s="159"/>
      <c r="C64" s="172"/>
      <c r="D64" s="80" t="s">
        <v>275</v>
      </c>
      <c r="E64" s="296">
        <v>6</v>
      </c>
      <c r="F64" s="106"/>
      <c r="G64" s="106"/>
      <c r="H64" s="297" t="s">
        <v>158</v>
      </c>
      <c r="I64" s="106">
        <v>2</v>
      </c>
      <c r="J64" s="173" t="s">
        <v>32</v>
      </c>
      <c r="K64" s="174" t="s">
        <v>55</v>
      </c>
      <c r="L64" s="326" t="s">
        <v>83</v>
      </c>
      <c r="M64" s="326" t="s">
        <v>83</v>
      </c>
      <c r="N64" s="326" t="s">
        <v>83</v>
      </c>
      <c r="O64" s="326" t="s">
        <v>83</v>
      </c>
      <c r="P64" s="326" t="s">
        <v>83</v>
      </c>
      <c r="Q64" s="326" t="s">
        <v>83</v>
      </c>
      <c r="R64" s="327" t="s">
        <v>83</v>
      </c>
    </row>
    <row r="65" spans="2:18" ht="11.25" customHeight="1" x14ac:dyDescent="0.25">
      <c r="B65" s="157"/>
      <c r="C65" s="158"/>
      <c r="D65" s="375" t="s">
        <v>276</v>
      </c>
      <c r="E65" s="288">
        <v>10</v>
      </c>
      <c r="F65" s="95"/>
      <c r="G65" s="95"/>
      <c r="H65" s="125" t="s">
        <v>158</v>
      </c>
      <c r="I65" s="95">
        <v>2</v>
      </c>
      <c r="J65" s="74" t="s">
        <v>32</v>
      </c>
      <c r="K65" s="168" t="s">
        <v>55</v>
      </c>
      <c r="L65" s="357" t="s">
        <v>83</v>
      </c>
      <c r="M65" s="357" t="s">
        <v>83</v>
      </c>
      <c r="N65" s="357" t="s">
        <v>83</v>
      </c>
      <c r="O65" s="357" t="s">
        <v>83</v>
      </c>
      <c r="P65" s="357" t="s">
        <v>83</v>
      </c>
      <c r="Q65" s="357" t="s">
        <v>83</v>
      </c>
      <c r="R65" s="358" t="s">
        <v>83</v>
      </c>
    </row>
    <row r="66" spans="2:18" x14ac:dyDescent="0.25">
      <c r="B66" s="159">
        <v>21</v>
      </c>
      <c r="C66" s="86" t="s">
        <v>280</v>
      </c>
      <c r="D66" s="376" t="s">
        <v>281</v>
      </c>
      <c r="E66" s="143">
        <v>0</v>
      </c>
      <c r="F66" s="97">
        <f>MIN(E66:E67)</f>
        <v>0</v>
      </c>
      <c r="G66" s="97">
        <f>MAX(E66:E67)</f>
        <v>6</v>
      </c>
      <c r="H66" s="110" t="s">
        <v>155</v>
      </c>
      <c r="I66" s="97">
        <v>1</v>
      </c>
      <c r="J66" s="79" t="s">
        <v>32</v>
      </c>
      <c r="K66" s="170" t="s">
        <v>55</v>
      </c>
      <c r="L66" s="336" t="s">
        <v>49</v>
      </c>
      <c r="M66" s="302" t="s">
        <v>49</v>
      </c>
      <c r="N66" s="302" t="s">
        <v>49</v>
      </c>
      <c r="O66" s="302" t="s">
        <v>49</v>
      </c>
      <c r="P66" s="303" t="s">
        <v>49</v>
      </c>
      <c r="Q66" s="160" t="s">
        <v>49</v>
      </c>
      <c r="R66" s="161" t="s">
        <v>49</v>
      </c>
    </row>
    <row r="67" spans="2:18" ht="20" x14ac:dyDescent="0.25">
      <c r="B67" s="162"/>
      <c r="C67" s="75"/>
      <c r="D67" s="373" t="s">
        <v>282</v>
      </c>
      <c r="E67" s="144">
        <v>6</v>
      </c>
      <c r="F67" s="99"/>
      <c r="G67" s="99"/>
      <c r="H67" s="129" t="s">
        <v>155</v>
      </c>
      <c r="I67" s="99">
        <v>2</v>
      </c>
      <c r="J67" s="298" t="s">
        <v>56</v>
      </c>
      <c r="K67" s="163" t="s">
        <v>55</v>
      </c>
      <c r="L67" s="336" t="s">
        <v>59</v>
      </c>
      <c r="M67" s="302" t="s">
        <v>59</v>
      </c>
      <c r="N67" s="302" t="s">
        <v>59</v>
      </c>
      <c r="O67" s="302" t="s">
        <v>59</v>
      </c>
      <c r="P67" s="303" t="s">
        <v>59</v>
      </c>
      <c r="Q67" s="160" t="s">
        <v>57</v>
      </c>
      <c r="R67" s="161" t="s">
        <v>59</v>
      </c>
    </row>
    <row r="68" spans="2:18" x14ac:dyDescent="0.25">
      <c r="B68" s="164">
        <v>22</v>
      </c>
      <c r="C68" s="83" t="s">
        <v>188</v>
      </c>
      <c r="D68" s="84" t="s">
        <v>189</v>
      </c>
      <c r="E68" s="140">
        <v>0</v>
      </c>
      <c r="F68" s="101">
        <f>MIN(E68:E69)</f>
        <v>0</v>
      </c>
      <c r="G68" s="101">
        <f>MAX(E68:E69)</f>
        <v>8</v>
      </c>
      <c r="H68" s="100" t="s">
        <v>153</v>
      </c>
      <c r="I68" s="101">
        <v>1</v>
      </c>
      <c r="J68" s="71" t="s">
        <v>32</v>
      </c>
      <c r="K68" s="165" t="s">
        <v>55</v>
      </c>
      <c r="L68" s="35" t="s">
        <v>49</v>
      </c>
      <c r="M68" s="35" t="s">
        <v>49</v>
      </c>
      <c r="N68" s="35" t="s">
        <v>49</v>
      </c>
      <c r="O68" s="35" t="s">
        <v>49</v>
      </c>
      <c r="P68" s="52" t="s">
        <v>49</v>
      </c>
      <c r="Q68" s="35" t="s">
        <v>49</v>
      </c>
      <c r="R68" s="52" t="s">
        <v>49</v>
      </c>
    </row>
    <row r="69" spans="2:18" ht="20" x14ac:dyDescent="0.25">
      <c r="B69" s="157"/>
      <c r="C69" s="158"/>
      <c r="D69" s="85" t="s">
        <v>190</v>
      </c>
      <c r="E69" s="141">
        <v>8</v>
      </c>
      <c r="F69" s="95"/>
      <c r="G69" s="95"/>
      <c r="H69" s="94" t="s">
        <v>153</v>
      </c>
      <c r="I69" s="95">
        <v>3</v>
      </c>
      <c r="J69" s="168" t="s">
        <v>56</v>
      </c>
      <c r="K69" s="168" t="s">
        <v>55</v>
      </c>
      <c r="L69" s="307" t="s">
        <v>65</v>
      </c>
      <c r="M69" s="307" t="s">
        <v>65</v>
      </c>
      <c r="N69" s="307" t="s">
        <v>65</v>
      </c>
      <c r="O69" s="307" t="s">
        <v>65</v>
      </c>
      <c r="P69" s="316" t="s">
        <v>65</v>
      </c>
      <c r="Q69" s="169" t="s">
        <v>57</v>
      </c>
      <c r="R69" s="178" t="s">
        <v>65</v>
      </c>
    </row>
    <row r="70" spans="2:18" ht="20" x14ac:dyDescent="0.25">
      <c r="B70" s="164">
        <v>23</v>
      </c>
      <c r="C70" s="83" t="s">
        <v>64</v>
      </c>
      <c r="D70" s="84" t="s">
        <v>283</v>
      </c>
      <c r="E70" s="140">
        <v>0</v>
      </c>
      <c r="F70" s="101">
        <f>MIN(E70:E73)</f>
        <v>0</v>
      </c>
      <c r="G70" s="101">
        <f>MAX(E70:E73)</f>
        <v>7</v>
      </c>
      <c r="H70" s="126" t="s">
        <v>155</v>
      </c>
      <c r="I70" s="101">
        <v>1</v>
      </c>
      <c r="J70" s="71" t="s">
        <v>32</v>
      </c>
      <c r="K70" s="165" t="s">
        <v>55</v>
      </c>
      <c r="L70" s="51" t="s">
        <v>49</v>
      </c>
      <c r="M70" s="51" t="s">
        <v>49</v>
      </c>
      <c r="N70" s="51" t="s">
        <v>49</v>
      </c>
      <c r="O70" s="51" t="s">
        <v>49</v>
      </c>
      <c r="P70" s="50" t="s">
        <v>49</v>
      </c>
      <c r="Q70" s="51" t="s">
        <v>49</v>
      </c>
      <c r="R70" s="50" t="s">
        <v>49</v>
      </c>
    </row>
    <row r="71" spans="2:18" x14ac:dyDescent="0.25">
      <c r="B71" s="153"/>
      <c r="C71" s="72"/>
      <c r="D71" s="81" t="s">
        <v>284</v>
      </c>
      <c r="E71" s="142">
        <v>3</v>
      </c>
      <c r="F71" s="93"/>
      <c r="G71" s="93"/>
      <c r="H71" s="109" t="s">
        <v>155</v>
      </c>
      <c r="I71" s="93">
        <v>2</v>
      </c>
      <c r="J71" s="73" t="s">
        <v>32</v>
      </c>
      <c r="K71" s="154" t="s">
        <v>55</v>
      </c>
      <c r="L71" s="46" t="s">
        <v>63</v>
      </c>
      <c r="M71" s="46" t="s">
        <v>63</v>
      </c>
      <c r="N71" s="46" t="s">
        <v>63</v>
      </c>
      <c r="O71" s="46" t="s">
        <v>63</v>
      </c>
      <c r="P71" s="45" t="s">
        <v>63</v>
      </c>
      <c r="Q71" s="46" t="s">
        <v>49</v>
      </c>
      <c r="R71" s="45" t="s">
        <v>63</v>
      </c>
    </row>
    <row r="72" spans="2:18" x14ac:dyDescent="0.25">
      <c r="B72" s="153"/>
      <c r="C72" s="72"/>
      <c r="D72" s="81" t="s">
        <v>285</v>
      </c>
      <c r="E72" s="142">
        <v>3</v>
      </c>
      <c r="F72" s="93"/>
      <c r="G72" s="93"/>
      <c r="H72" s="109" t="s">
        <v>155</v>
      </c>
      <c r="I72" s="93">
        <v>3</v>
      </c>
      <c r="J72" s="73" t="s">
        <v>32</v>
      </c>
      <c r="K72" s="154" t="s">
        <v>61</v>
      </c>
      <c r="L72" s="46" t="s">
        <v>62</v>
      </c>
      <c r="M72" s="46" t="s">
        <v>62</v>
      </c>
      <c r="N72" s="46" t="s">
        <v>62</v>
      </c>
      <c r="O72" s="46" t="s">
        <v>62</v>
      </c>
      <c r="P72" s="45" t="s">
        <v>62</v>
      </c>
      <c r="Q72" s="46" t="s">
        <v>49</v>
      </c>
      <c r="R72" s="45" t="s">
        <v>62</v>
      </c>
    </row>
    <row r="73" spans="2:18" ht="20" x14ac:dyDescent="0.25">
      <c r="B73" s="157"/>
      <c r="C73" s="158"/>
      <c r="D73" s="85" t="s">
        <v>286</v>
      </c>
      <c r="E73" s="141">
        <v>7</v>
      </c>
      <c r="F73" s="95"/>
      <c r="G73" s="95"/>
      <c r="H73" s="130" t="s">
        <v>155</v>
      </c>
      <c r="I73" s="95">
        <v>4</v>
      </c>
      <c r="J73" s="74" t="s">
        <v>32</v>
      </c>
      <c r="K73" s="168" t="s">
        <v>61</v>
      </c>
      <c r="L73" s="44" t="s">
        <v>60</v>
      </c>
      <c r="M73" s="44" t="s">
        <v>60</v>
      </c>
      <c r="N73" s="44" t="s">
        <v>60</v>
      </c>
      <c r="O73" s="44" t="s">
        <v>60</v>
      </c>
      <c r="P73" s="43" t="s">
        <v>60</v>
      </c>
      <c r="Q73" s="44" t="s">
        <v>49</v>
      </c>
      <c r="R73" s="43" t="s">
        <v>60</v>
      </c>
    </row>
    <row r="74" spans="2:18" ht="30" x14ac:dyDescent="0.25">
      <c r="B74" s="159">
        <v>24</v>
      </c>
      <c r="C74" s="86" t="s">
        <v>313</v>
      </c>
      <c r="D74" s="80" t="s">
        <v>323</v>
      </c>
      <c r="E74" s="143">
        <v>3</v>
      </c>
      <c r="F74" s="97">
        <f>MIN(E74:E75)</f>
        <v>3</v>
      </c>
      <c r="G74" s="97">
        <f>MAX(E74:E75)</f>
        <v>10</v>
      </c>
      <c r="H74" s="103" t="s">
        <v>154</v>
      </c>
      <c r="I74" s="97">
        <v>0</v>
      </c>
      <c r="J74" s="79" t="s">
        <v>32</v>
      </c>
      <c r="K74" s="170" t="s">
        <v>55</v>
      </c>
      <c r="L74" s="319" t="s">
        <v>49</v>
      </c>
      <c r="M74" s="319" t="s">
        <v>49</v>
      </c>
      <c r="N74" s="319" t="s">
        <v>49</v>
      </c>
      <c r="O74" s="319" t="s">
        <v>49</v>
      </c>
      <c r="P74" s="303" t="s">
        <v>49</v>
      </c>
      <c r="Q74" s="42" t="s">
        <v>49</v>
      </c>
      <c r="R74" s="161" t="s">
        <v>49</v>
      </c>
    </row>
    <row r="75" spans="2:18" ht="20" x14ac:dyDescent="0.25">
      <c r="B75" s="157"/>
      <c r="C75" s="158"/>
      <c r="D75" s="85" t="s">
        <v>324</v>
      </c>
      <c r="E75" s="141">
        <v>10</v>
      </c>
      <c r="F75" s="95"/>
      <c r="G75" s="95"/>
      <c r="H75" s="117" t="s">
        <v>154</v>
      </c>
      <c r="I75" s="95">
        <v>0</v>
      </c>
      <c r="J75" s="74" t="s">
        <v>32</v>
      </c>
      <c r="K75" s="168" t="s">
        <v>55</v>
      </c>
      <c r="L75" s="319" t="s">
        <v>49</v>
      </c>
      <c r="M75" s="319" t="s">
        <v>49</v>
      </c>
      <c r="N75" s="319" t="s">
        <v>49</v>
      </c>
      <c r="O75" s="302" t="s">
        <v>59</v>
      </c>
      <c r="P75" s="303" t="s">
        <v>59</v>
      </c>
      <c r="Q75" s="38" t="s">
        <v>49</v>
      </c>
      <c r="R75" s="178" t="s">
        <v>59</v>
      </c>
    </row>
    <row r="76" spans="2:18" x14ac:dyDescent="0.25">
      <c r="F76" s="750" t="s">
        <v>48</v>
      </c>
      <c r="G76" s="750"/>
      <c r="H76" s="131"/>
      <c r="I76" s="131"/>
      <c r="J76" s="29"/>
      <c r="K76" s="29"/>
    </row>
    <row r="77" spans="2:18" x14ac:dyDescent="0.25">
      <c r="E77" s="186"/>
      <c r="F77" s="187">
        <f>SUM(F4:F75)</f>
        <v>13</v>
      </c>
      <c r="G77" s="187">
        <f>SUM(G4:G75)</f>
        <v>190</v>
      </c>
      <c r="H77" s="132"/>
      <c r="I77" s="132"/>
      <c r="J77" s="29"/>
      <c r="K77" s="29"/>
    </row>
    <row r="78" spans="2:18" x14ac:dyDescent="0.25">
      <c r="F78" s="188">
        <v>1</v>
      </c>
      <c r="G78" s="756" t="s">
        <v>47</v>
      </c>
      <c r="H78" s="759"/>
      <c r="I78" s="759"/>
      <c r="J78" s="757"/>
      <c r="K78" s="756" t="s">
        <v>26</v>
      </c>
      <c r="L78" s="757"/>
    </row>
    <row r="79" spans="2:18" x14ac:dyDescent="0.25">
      <c r="F79" s="189">
        <f>F80/2</f>
        <v>29.45</v>
      </c>
      <c r="G79" s="751" t="s">
        <v>46</v>
      </c>
      <c r="H79" s="752"/>
      <c r="I79" s="752"/>
      <c r="J79" s="753"/>
      <c r="K79" s="751" t="s">
        <v>25</v>
      </c>
      <c r="L79" s="753"/>
    </row>
    <row r="80" spans="2:18" x14ac:dyDescent="0.25">
      <c r="F80" s="190">
        <f>G77*0.31</f>
        <v>58.9</v>
      </c>
      <c r="G80" s="754" t="s">
        <v>45</v>
      </c>
      <c r="H80" s="758"/>
      <c r="I80" s="758"/>
      <c r="J80" s="755"/>
      <c r="K80" s="754" t="s">
        <v>24</v>
      </c>
      <c r="L80" s="755"/>
    </row>
    <row r="82" spans="2:18" x14ac:dyDescent="0.25">
      <c r="H82" s="133" t="s">
        <v>154</v>
      </c>
      <c r="I82" s="134" t="s">
        <v>159</v>
      </c>
    </row>
    <row r="83" spans="2:18" x14ac:dyDescent="0.25">
      <c r="G83" s="191"/>
      <c r="H83" s="135" t="s">
        <v>153</v>
      </c>
      <c r="I83" s="134" t="s">
        <v>160</v>
      </c>
    </row>
    <row r="84" spans="2:18" x14ac:dyDescent="0.25">
      <c r="H84" s="136" t="s">
        <v>158</v>
      </c>
      <c r="I84" s="134" t="s">
        <v>161</v>
      </c>
    </row>
    <row r="85" spans="2:18" x14ac:dyDescent="0.25">
      <c r="H85" s="137" t="s">
        <v>157</v>
      </c>
      <c r="I85" s="134" t="s">
        <v>162</v>
      </c>
    </row>
    <row r="86" spans="2:18" x14ac:dyDescent="0.25">
      <c r="H86" s="138" t="s">
        <v>156</v>
      </c>
      <c r="I86" s="134" t="s">
        <v>163</v>
      </c>
    </row>
    <row r="87" spans="2:18" x14ac:dyDescent="0.25">
      <c r="H87" s="90" t="s">
        <v>164</v>
      </c>
      <c r="I87" s="134" t="s">
        <v>165</v>
      </c>
    </row>
    <row r="88" spans="2:18" x14ac:dyDescent="0.25">
      <c r="H88" s="139" t="s">
        <v>155</v>
      </c>
      <c r="I88" s="134" t="s">
        <v>166</v>
      </c>
    </row>
    <row r="90" spans="2:18" x14ac:dyDescent="0.25">
      <c r="C90" s="28" t="s">
        <v>264</v>
      </c>
    </row>
    <row r="91" spans="2:18" ht="20" x14ac:dyDescent="0.25">
      <c r="B91" s="164" t="s">
        <v>44</v>
      </c>
      <c r="C91" s="83" t="s">
        <v>54</v>
      </c>
      <c r="D91" s="84" t="s">
        <v>325</v>
      </c>
      <c r="E91" s="140"/>
      <c r="F91" s="101">
        <f>MIN(E91:E92)</f>
        <v>0</v>
      </c>
      <c r="G91" s="101">
        <f>MAX(E91:E92)</f>
        <v>0</v>
      </c>
      <c r="H91" s="101"/>
      <c r="I91" s="101"/>
      <c r="J91" s="71" t="s">
        <v>32</v>
      </c>
      <c r="K91" s="165" t="s">
        <v>53</v>
      </c>
      <c r="L91" s="166" t="s">
        <v>52</v>
      </c>
      <c r="M91" s="166" t="s">
        <v>51</v>
      </c>
      <c r="N91" s="166" t="s">
        <v>50</v>
      </c>
      <c r="O91" s="166" t="s">
        <v>50</v>
      </c>
      <c r="P91" s="33" t="s">
        <v>49</v>
      </c>
      <c r="Q91" s="33" t="s">
        <v>49</v>
      </c>
      <c r="R91" s="167" t="s">
        <v>50</v>
      </c>
    </row>
    <row r="92" spans="2:18" ht="20" x14ac:dyDescent="0.25">
      <c r="B92" s="157"/>
      <c r="C92" s="158"/>
      <c r="D92" s="85" t="s">
        <v>326</v>
      </c>
      <c r="E92" s="141"/>
      <c r="F92" s="95"/>
      <c r="G92" s="95"/>
      <c r="H92" s="95"/>
      <c r="I92" s="95"/>
      <c r="J92" s="74" t="s">
        <v>32</v>
      </c>
      <c r="K92" s="74" t="s">
        <v>32</v>
      </c>
      <c r="L92" s="31" t="s">
        <v>49</v>
      </c>
      <c r="M92" s="31" t="s">
        <v>49</v>
      </c>
      <c r="N92" s="31" t="s">
        <v>49</v>
      </c>
      <c r="O92" s="31" t="s">
        <v>49</v>
      </c>
      <c r="P92" s="31" t="s">
        <v>49</v>
      </c>
      <c r="Q92" s="31" t="s">
        <v>49</v>
      </c>
      <c r="R92" s="30" t="s">
        <v>49</v>
      </c>
    </row>
    <row r="93" spans="2:18" x14ac:dyDescent="0.25">
      <c r="B93" s="223"/>
      <c r="C93" s="86" t="s">
        <v>120</v>
      </c>
      <c r="D93" s="80" t="s">
        <v>119</v>
      </c>
      <c r="E93" s="143"/>
      <c r="F93" s="97">
        <f>MIN(E93:E95)</f>
        <v>0</v>
      </c>
      <c r="G93" s="97">
        <f>MAX(E93:E95)</f>
        <v>0</v>
      </c>
      <c r="H93" s="114" t="s">
        <v>156</v>
      </c>
      <c r="I93" s="97">
        <v>1</v>
      </c>
      <c r="J93" s="79" t="s">
        <v>32</v>
      </c>
      <c r="K93" s="170" t="s">
        <v>55</v>
      </c>
      <c r="L93" s="37" t="s">
        <v>49</v>
      </c>
      <c r="M93" s="37" t="s">
        <v>49</v>
      </c>
      <c r="N93" s="37" t="s">
        <v>49</v>
      </c>
      <c r="O93" s="37" t="s">
        <v>49</v>
      </c>
      <c r="P93" s="37" t="s">
        <v>49</v>
      </c>
      <c r="Q93" s="37" t="s">
        <v>49</v>
      </c>
      <c r="R93" s="66" t="s">
        <v>49</v>
      </c>
    </row>
    <row r="94" spans="2:18" ht="20" x14ac:dyDescent="0.25">
      <c r="B94" s="193"/>
      <c r="C94" s="72"/>
      <c r="D94" s="81" t="s">
        <v>172</v>
      </c>
      <c r="E94" s="142"/>
      <c r="F94" s="93"/>
      <c r="G94" s="93"/>
      <c r="H94" s="112" t="s">
        <v>156</v>
      </c>
      <c r="I94" s="93">
        <v>2</v>
      </c>
      <c r="J94" s="154" t="s">
        <v>58</v>
      </c>
      <c r="K94" s="154" t="s">
        <v>55</v>
      </c>
      <c r="L94" s="155" t="s">
        <v>117</v>
      </c>
      <c r="M94" s="155" t="s">
        <v>118</v>
      </c>
      <c r="N94" s="155" t="s">
        <v>117</v>
      </c>
      <c r="O94" s="155" t="s">
        <v>114</v>
      </c>
      <c r="P94" s="59" t="s">
        <v>116</v>
      </c>
      <c r="Q94" s="59" t="s">
        <v>115</v>
      </c>
      <c r="R94" s="156" t="s">
        <v>114</v>
      </c>
    </row>
    <row r="95" spans="2:18" x14ac:dyDescent="0.25">
      <c r="B95" s="194"/>
      <c r="C95" s="75"/>
      <c r="D95" s="82" t="s">
        <v>173</v>
      </c>
      <c r="E95" s="144"/>
      <c r="F95" s="99"/>
      <c r="G95" s="99"/>
      <c r="H95" s="115" t="s">
        <v>156</v>
      </c>
      <c r="I95" s="99">
        <v>3</v>
      </c>
      <c r="J95" s="163" t="s">
        <v>58</v>
      </c>
      <c r="K95" s="163" t="s">
        <v>55</v>
      </c>
      <c r="L95" s="176" t="s">
        <v>117</v>
      </c>
      <c r="M95" s="176" t="s">
        <v>118</v>
      </c>
      <c r="N95" s="176" t="s">
        <v>117</v>
      </c>
      <c r="O95" s="176" t="s">
        <v>114</v>
      </c>
      <c r="P95" s="62" t="s">
        <v>116</v>
      </c>
      <c r="Q95" s="62" t="s">
        <v>115</v>
      </c>
      <c r="R95" s="177" t="s">
        <v>114</v>
      </c>
    </row>
    <row r="96" spans="2:18" x14ac:dyDescent="0.25">
      <c r="B96" s="192"/>
      <c r="C96" s="83" t="s">
        <v>105</v>
      </c>
      <c r="D96" s="84" t="s">
        <v>314</v>
      </c>
      <c r="E96" s="289"/>
      <c r="F96" s="101">
        <f>MIN(E96:E100)</f>
        <v>0</v>
      </c>
      <c r="G96" s="101">
        <f>MAX(E96:E100)</f>
        <v>0</v>
      </c>
      <c r="H96" s="116" t="s">
        <v>154</v>
      </c>
      <c r="I96" s="101">
        <v>0</v>
      </c>
      <c r="J96" s="71" t="s">
        <v>32</v>
      </c>
      <c r="K96" s="165" t="s">
        <v>55</v>
      </c>
      <c r="L96" s="35" t="s">
        <v>49</v>
      </c>
      <c r="M96" s="35" t="s">
        <v>49</v>
      </c>
      <c r="N96" s="35" t="s">
        <v>49</v>
      </c>
      <c r="O96" s="35" t="s">
        <v>49</v>
      </c>
      <c r="P96" s="35" t="s">
        <v>49</v>
      </c>
      <c r="Q96" s="35" t="s">
        <v>49</v>
      </c>
      <c r="R96" s="52" t="s">
        <v>49</v>
      </c>
    </row>
    <row r="97" spans="2:18" x14ac:dyDescent="0.25">
      <c r="B97" s="193"/>
      <c r="C97" s="72"/>
      <c r="D97" s="81" t="s">
        <v>315</v>
      </c>
      <c r="E97" s="290"/>
      <c r="F97" s="93"/>
      <c r="G97" s="93"/>
      <c r="H97" s="104" t="s">
        <v>154</v>
      </c>
      <c r="I97" s="93">
        <v>0</v>
      </c>
      <c r="J97" s="73" t="s">
        <v>32</v>
      </c>
      <c r="K97" s="154" t="s">
        <v>55</v>
      </c>
      <c r="L97" s="48" t="s">
        <v>49</v>
      </c>
      <c r="M97" s="48" t="s">
        <v>49</v>
      </c>
      <c r="N97" s="48" t="s">
        <v>49</v>
      </c>
      <c r="O97" s="48" t="s">
        <v>49</v>
      </c>
      <c r="P97" s="48" t="s">
        <v>49</v>
      </c>
      <c r="Q97" s="48" t="s">
        <v>49</v>
      </c>
      <c r="R97" s="291" t="s">
        <v>49</v>
      </c>
    </row>
    <row r="98" spans="2:18" x14ac:dyDescent="0.25">
      <c r="B98" s="193"/>
      <c r="C98" s="72"/>
      <c r="D98" s="81" t="s">
        <v>316</v>
      </c>
      <c r="E98" s="290"/>
      <c r="F98" s="93"/>
      <c r="G98" s="93"/>
      <c r="H98" s="104" t="s">
        <v>154</v>
      </c>
      <c r="I98" s="93">
        <v>0</v>
      </c>
      <c r="J98" s="73" t="s">
        <v>32</v>
      </c>
      <c r="K98" s="154" t="s">
        <v>55</v>
      </c>
      <c r="L98" s="48" t="s">
        <v>49</v>
      </c>
      <c r="M98" s="48" t="s">
        <v>49</v>
      </c>
      <c r="N98" s="48" t="s">
        <v>49</v>
      </c>
      <c r="O98" s="48" t="s">
        <v>49</v>
      </c>
      <c r="P98" s="48" t="s">
        <v>49</v>
      </c>
      <c r="Q98" s="48" t="s">
        <v>49</v>
      </c>
      <c r="R98" s="291" t="s">
        <v>49</v>
      </c>
    </row>
    <row r="99" spans="2:18" x14ac:dyDescent="0.25">
      <c r="B99" s="193"/>
      <c r="C99" s="72"/>
      <c r="D99" s="81" t="s">
        <v>317</v>
      </c>
      <c r="E99" s="290"/>
      <c r="F99" s="93"/>
      <c r="G99" s="93" t="s">
        <v>35</v>
      </c>
      <c r="H99" s="104" t="s">
        <v>154</v>
      </c>
      <c r="I99" s="93">
        <v>0</v>
      </c>
      <c r="J99" s="73" t="s">
        <v>32</v>
      </c>
      <c r="K99" s="154" t="s">
        <v>61</v>
      </c>
      <c r="L99" s="48" t="s">
        <v>49</v>
      </c>
      <c r="M99" s="48" t="s">
        <v>49</v>
      </c>
      <c r="N99" s="48" t="s">
        <v>49</v>
      </c>
      <c r="O99" s="48" t="s">
        <v>49</v>
      </c>
      <c r="P99" s="48" t="s">
        <v>49</v>
      </c>
      <c r="Q99" s="48" t="s">
        <v>49</v>
      </c>
      <c r="R99" s="291" t="s">
        <v>49</v>
      </c>
    </row>
    <row r="100" spans="2:18" x14ac:dyDescent="0.25">
      <c r="B100" s="194"/>
      <c r="C100" s="75"/>
      <c r="D100" s="82" t="s">
        <v>104</v>
      </c>
      <c r="E100" s="292"/>
      <c r="F100" s="99"/>
      <c r="G100" s="99"/>
      <c r="H100" s="118" t="s">
        <v>154</v>
      </c>
      <c r="I100" s="99">
        <v>0</v>
      </c>
      <c r="J100" s="76" t="s">
        <v>32</v>
      </c>
      <c r="K100" s="163" t="s">
        <v>61</v>
      </c>
      <c r="L100" s="39" t="s">
        <v>49</v>
      </c>
      <c r="M100" s="39" t="s">
        <v>49</v>
      </c>
      <c r="N100" s="39" t="s">
        <v>49</v>
      </c>
      <c r="O100" s="39" t="s">
        <v>49</v>
      </c>
      <c r="P100" s="39" t="s">
        <v>49</v>
      </c>
      <c r="Q100" s="39" t="s">
        <v>49</v>
      </c>
      <c r="R100" s="57" t="s">
        <v>49</v>
      </c>
    </row>
    <row r="101" spans="2:18" x14ac:dyDescent="0.25">
      <c r="B101" s="159"/>
      <c r="C101" s="86" t="s">
        <v>113</v>
      </c>
      <c r="D101" s="80" t="s">
        <v>112</v>
      </c>
      <c r="E101" s="143">
        <v>2</v>
      </c>
      <c r="F101" s="97">
        <f>MIN(E101:E103)</f>
        <v>2</v>
      </c>
      <c r="G101" s="97">
        <f>MAX(E101:E103)</f>
        <v>9</v>
      </c>
      <c r="H101" s="103" t="s">
        <v>154</v>
      </c>
      <c r="I101" s="97">
        <v>0</v>
      </c>
      <c r="J101" s="79" t="s">
        <v>32</v>
      </c>
      <c r="K101" s="170" t="s">
        <v>55</v>
      </c>
      <c r="L101" s="37" t="s">
        <v>49</v>
      </c>
      <c r="M101" s="37" t="s">
        <v>49</v>
      </c>
      <c r="N101" s="37" t="s">
        <v>49</v>
      </c>
      <c r="O101" s="37" t="s">
        <v>49</v>
      </c>
      <c r="P101" s="37" t="s">
        <v>49</v>
      </c>
      <c r="Q101" s="37" t="s">
        <v>49</v>
      </c>
      <c r="R101" s="66" t="s">
        <v>49</v>
      </c>
    </row>
    <row r="102" spans="2:18" ht="20" x14ac:dyDescent="0.25">
      <c r="B102" s="153"/>
      <c r="C102" s="72"/>
      <c r="D102" s="81" t="s">
        <v>111</v>
      </c>
      <c r="E102" s="142">
        <v>5</v>
      </c>
      <c r="F102" s="93"/>
      <c r="G102" s="93"/>
      <c r="H102" s="104" t="s">
        <v>154</v>
      </c>
      <c r="I102" s="93">
        <v>0</v>
      </c>
      <c r="J102" s="154" t="s">
        <v>58</v>
      </c>
      <c r="K102" s="154" t="s">
        <v>55</v>
      </c>
      <c r="L102" s="155" t="s">
        <v>199</v>
      </c>
      <c r="M102" s="155" t="s">
        <v>199</v>
      </c>
      <c r="N102" s="155" t="s">
        <v>199</v>
      </c>
      <c r="O102" s="155" t="s">
        <v>199</v>
      </c>
      <c r="P102" s="59" t="s">
        <v>49</v>
      </c>
      <c r="Q102" s="59" t="s">
        <v>49</v>
      </c>
      <c r="R102" s="156" t="s">
        <v>199</v>
      </c>
    </row>
    <row r="103" spans="2:18" ht="20" x14ac:dyDescent="0.25">
      <c r="B103" s="162"/>
      <c r="C103" s="75"/>
      <c r="D103" s="82" t="s">
        <v>110</v>
      </c>
      <c r="E103" s="144">
        <v>9</v>
      </c>
      <c r="F103" s="99"/>
      <c r="G103" s="99"/>
      <c r="H103" s="118" t="s">
        <v>154</v>
      </c>
      <c r="I103" s="99">
        <v>0</v>
      </c>
      <c r="J103" s="163" t="s">
        <v>58</v>
      </c>
      <c r="K103" s="163" t="s">
        <v>55</v>
      </c>
      <c r="L103" s="176" t="s">
        <v>199</v>
      </c>
      <c r="M103" s="176" t="s">
        <v>199</v>
      </c>
      <c r="N103" s="176" t="s">
        <v>199</v>
      </c>
      <c r="O103" s="176" t="s">
        <v>199</v>
      </c>
      <c r="P103" s="62" t="s">
        <v>49</v>
      </c>
      <c r="Q103" s="62" t="s">
        <v>49</v>
      </c>
      <c r="R103" s="177" t="s">
        <v>199</v>
      </c>
    </row>
  </sheetData>
  <mergeCells count="8">
    <mergeCell ref="B3:C3"/>
    <mergeCell ref="F76:G76"/>
    <mergeCell ref="G79:J79"/>
    <mergeCell ref="K80:L80"/>
    <mergeCell ref="K79:L79"/>
    <mergeCell ref="K78:L78"/>
    <mergeCell ref="G80:J80"/>
    <mergeCell ref="G78:J78"/>
  </mergeCells>
  <conditionalFormatting sqref="E23:E24 E34:E40 E29:E31 E91:E103 E44:E49 E66:E67">
    <cfRule type="cellIs" dxfId="57" priority="71" stopIfTrue="1" operator="lessThan">
      <formula>3</formula>
    </cfRule>
    <cfRule type="cellIs" dxfId="56" priority="72" stopIfTrue="1" operator="between">
      <formula>3</formula>
      <formula>6</formula>
    </cfRule>
    <cfRule type="cellIs" dxfId="55" priority="73" stopIfTrue="1" operator="greaterThan">
      <formula>6</formula>
    </cfRule>
  </conditionalFormatting>
  <conditionalFormatting sqref="E4:E5">
    <cfRule type="cellIs" dxfId="54" priority="49" stopIfTrue="1" operator="lessThan">
      <formula>3</formula>
    </cfRule>
    <cfRule type="cellIs" dxfId="53" priority="50" stopIfTrue="1" operator="between">
      <formula>3</formula>
      <formula>6</formula>
    </cfRule>
    <cfRule type="cellIs" dxfId="52" priority="51" stopIfTrue="1" operator="greaterThan">
      <formula>6</formula>
    </cfRule>
  </conditionalFormatting>
  <conditionalFormatting sqref="E21">
    <cfRule type="cellIs" dxfId="51" priority="62" stopIfTrue="1" operator="lessThan">
      <formula>3</formula>
    </cfRule>
    <cfRule type="cellIs" dxfId="50" priority="63" stopIfTrue="1" operator="between">
      <formula>3</formula>
      <formula>6</formula>
    </cfRule>
    <cfRule type="cellIs" dxfId="49" priority="64" stopIfTrue="1" operator="greaterThan">
      <formula>6</formula>
    </cfRule>
  </conditionalFormatting>
  <conditionalFormatting sqref="E22">
    <cfRule type="cellIs" dxfId="48" priority="56" stopIfTrue="1" operator="lessThan">
      <formula>3</formula>
    </cfRule>
    <cfRule type="cellIs" dxfId="47" priority="57" stopIfTrue="1" operator="between">
      <formula>3</formula>
      <formula>6</formula>
    </cfRule>
    <cfRule type="cellIs" dxfId="46" priority="58" stopIfTrue="1" operator="greaterThan">
      <formula>6</formula>
    </cfRule>
  </conditionalFormatting>
  <conditionalFormatting sqref="E6:E20">
    <cfRule type="cellIs" dxfId="45" priority="53" stopIfTrue="1" operator="lessThan">
      <formula>3</formula>
    </cfRule>
    <cfRule type="cellIs" dxfId="44" priority="54" stopIfTrue="1" operator="between">
      <formula>3</formula>
      <formula>6</formula>
    </cfRule>
    <cfRule type="cellIs" dxfId="43" priority="55" stopIfTrue="1" operator="greaterThan">
      <formula>6</formula>
    </cfRule>
  </conditionalFormatting>
  <conditionalFormatting sqref="F4:I4">
    <cfRule type="expression" dxfId="42" priority="52" stopIfTrue="1">
      <formula>ISBLANK(F4)</formula>
    </cfRule>
  </conditionalFormatting>
  <conditionalFormatting sqref="E74:E75">
    <cfRule type="cellIs" dxfId="41" priority="19" stopIfTrue="1" operator="lessThan">
      <formula>3</formula>
    </cfRule>
    <cfRule type="cellIs" dxfId="40" priority="20" stopIfTrue="1" operator="between">
      <formula>3</formula>
      <formula>6</formula>
    </cfRule>
    <cfRule type="cellIs" dxfId="39" priority="21" stopIfTrue="1" operator="greaterThan">
      <formula>6</formula>
    </cfRule>
  </conditionalFormatting>
  <conditionalFormatting sqref="E50 E52:E53">
    <cfRule type="cellIs" dxfId="38" priority="46" stopIfTrue="1" operator="lessThan">
      <formula>3</formula>
    </cfRule>
    <cfRule type="cellIs" dxfId="37" priority="47" stopIfTrue="1" operator="between">
      <formula>3</formula>
      <formula>6</formula>
    </cfRule>
    <cfRule type="cellIs" dxfId="36" priority="48" stopIfTrue="1" operator="greaterThan">
      <formula>6</formula>
    </cfRule>
  </conditionalFormatting>
  <conditionalFormatting sqref="E51">
    <cfRule type="cellIs" dxfId="35" priority="43" stopIfTrue="1" operator="lessThan">
      <formula>3</formula>
    </cfRule>
    <cfRule type="cellIs" dxfId="34" priority="44" stopIfTrue="1" operator="between">
      <formula>3</formula>
      <formula>6</formula>
    </cfRule>
    <cfRule type="cellIs" dxfId="33" priority="45" stopIfTrue="1" operator="greaterThan">
      <formula>6</formula>
    </cfRule>
  </conditionalFormatting>
  <conditionalFormatting sqref="E61:E62">
    <cfRule type="cellIs" dxfId="32" priority="40" stopIfTrue="1" operator="lessThan">
      <formula>3</formula>
    </cfRule>
    <cfRule type="cellIs" dxfId="31" priority="41" stopIfTrue="1" operator="between">
      <formula>3</formula>
      <formula>6</formula>
    </cfRule>
    <cfRule type="cellIs" dxfId="30" priority="42" stopIfTrue="1" operator="greaterThan">
      <formula>6</formula>
    </cfRule>
  </conditionalFormatting>
  <conditionalFormatting sqref="E54:E55">
    <cfRule type="cellIs" dxfId="29" priority="37" stopIfTrue="1" operator="lessThan">
      <formula>3</formula>
    </cfRule>
    <cfRule type="cellIs" dxfId="28" priority="38" stopIfTrue="1" operator="between">
      <formula>3</formula>
      <formula>6</formula>
    </cfRule>
    <cfRule type="cellIs" dxfId="27" priority="39" stopIfTrue="1" operator="greaterThan">
      <formula>6</formula>
    </cfRule>
  </conditionalFormatting>
  <conditionalFormatting sqref="E56:E57">
    <cfRule type="cellIs" dxfId="26" priority="34" stopIfTrue="1" operator="lessThan">
      <formula>3</formula>
    </cfRule>
    <cfRule type="cellIs" dxfId="25" priority="35" stopIfTrue="1" operator="between">
      <formula>3</formula>
      <formula>6</formula>
    </cfRule>
    <cfRule type="cellIs" dxfId="24" priority="36" stopIfTrue="1" operator="greaterThan">
      <formula>6</formula>
    </cfRule>
  </conditionalFormatting>
  <conditionalFormatting sqref="E58:E60">
    <cfRule type="cellIs" dxfId="23" priority="31" stopIfTrue="1" operator="lessThan">
      <formula>3</formula>
    </cfRule>
    <cfRule type="cellIs" dxfId="22" priority="32" stopIfTrue="1" operator="between">
      <formula>3</formula>
      <formula>6</formula>
    </cfRule>
    <cfRule type="cellIs" dxfId="21" priority="33" stopIfTrue="1" operator="greaterThan">
      <formula>6</formula>
    </cfRule>
  </conditionalFormatting>
  <conditionalFormatting sqref="E68:E69">
    <cfRule type="cellIs" dxfId="20" priority="25" stopIfTrue="1" operator="lessThan">
      <formula>3</formula>
    </cfRule>
    <cfRule type="cellIs" dxfId="19" priority="26" stopIfTrue="1" operator="between">
      <formula>3</formula>
      <formula>6</formula>
    </cfRule>
    <cfRule type="cellIs" dxfId="18" priority="27" stopIfTrue="1" operator="greaterThan">
      <formula>6</formula>
    </cfRule>
  </conditionalFormatting>
  <conditionalFormatting sqref="E70:E73">
    <cfRule type="cellIs" dxfId="17" priority="22" stopIfTrue="1" operator="lessThan">
      <formula>3</formula>
    </cfRule>
    <cfRule type="cellIs" dxfId="16" priority="23" stopIfTrue="1" operator="between">
      <formula>3</formula>
      <formula>6</formula>
    </cfRule>
    <cfRule type="cellIs" dxfId="15" priority="24" stopIfTrue="1" operator="greaterThan">
      <formula>6</formula>
    </cfRule>
  </conditionalFormatting>
  <conditionalFormatting sqref="E32">
    <cfRule type="cellIs" dxfId="14" priority="16" stopIfTrue="1" operator="lessThan">
      <formula>3</formula>
    </cfRule>
    <cfRule type="cellIs" dxfId="13" priority="17" stopIfTrue="1" operator="between">
      <formula>3</formula>
      <formula>6</formula>
    </cfRule>
    <cfRule type="cellIs" dxfId="12" priority="18" stopIfTrue="1" operator="greaterThan">
      <formula>6</formula>
    </cfRule>
  </conditionalFormatting>
  <conditionalFormatting sqref="E33">
    <cfRule type="cellIs" dxfId="11" priority="13" stopIfTrue="1" operator="lessThan">
      <formula>3</formula>
    </cfRule>
    <cfRule type="cellIs" dxfId="10" priority="14" stopIfTrue="1" operator="between">
      <formula>3</formula>
      <formula>6</formula>
    </cfRule>
    <cfRule type="cellIs" dxfId="9" priority="15" stopIfTrue="1" operator="greaterThan">
      <formula>6</formula>
    </cfRule>
  </conditionalFormatting>
  <conditionalFormatting sqref="E25:E28">
    <cfRule type="cellIs" dxfId="8" priority="10" operator="greaterThan">
      <formula>6</formula>
    </cfRule>
    <cfRule type="cellIs" dxfId="7" priority="11" operator="between">
      <formula>3</formula>
      <formula>6</formula>
    </cfRule>
    <cfRule type="cellIs" dxfId="6" priority="12" operator="lessThan">
      <formula>3</formula>
    </cfRule>
  </conditionalFormatting>
  <conditionalFormatting sqref="E41:E43">
    <cfRule type="cellIs" dxfId="5" priority="7" operator="greaterThan">
      <formula>6</formula>
    </cfRule>
    <cfRule type="cellIs" dxfId="4" priority="8" operator="between">
      <formula>3</formula>
      <formula>6</formula>
    </cfRule>
    <cfRule type="cellIs" dxfId="3" priority="9" operator="lessThan">
      <formula>3</formula>
    </cfRule>
  </conditionalFormatting>
  <conditionalFormatting sqref="E63:E65">
    <cfRule type="cellIs" dxfId="2" priority="1" operator="greaterThan">
      <formula>6</formula>
    </cfRule>
    <cfRule type="cellIs" dxfId="1" priority="2" operator="between">
      <formula>3</formula>
      <formula>6</formula>
    </cfRule>
    <cfRule type="cellIs" dxfId="0" priority="3" operator="lessThan">
      <formula>3</formula>
    </cfRule>
  </conditionalFormatting>
  <printOptions horizontalCentered="1"/>
  <pageMargins left="0.15748031496062992" right="0.15748031496062992" top="0.19685039370078741" bottom="0.19685039370078741" header="0.51181102362204722" footer="0.51181102362204722"/>
  <pageSetup paperSize="8" scale="3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E11"/>
  <sheetViews>
    <sheetView showGridLines="0" showRowColHeaders="0" tabSelected="1" zoomScaleNormal="100" workbookViewId="0">
      <selection activeCell="D5" sqref="D5"/>
    </sheetView>
  </sheetViews>
  <sheetFormatPr defaultRowHeight="12.5" x14ac:dyDescent="0.25"/>
  <cols>
    <col min="1" max="1" width="1.08984375" customWidth="1"/>
    <col min="2" max="2" width="7.6328125" bestFit="1" customWidth="1"/>
    <col min="3" max="3" width="8.36328125" bestFit="1" customWidth="1"/>
    <col min="4" max="4" width="90.6328125" customWidth="1"/>
    <col min="5" max="5" width="8.453125" bestFit="1" customWidth="1"/>
  </cols>
  <sheetData>
    <row r="1" spans="2:5" ht="6" customHeight="1" x14ac:dyDescent="0.25"/>
    <row r="2" spans="2:5" ht="21" x14ac:dyDescent="0.25">
      <c r="B2" s="249" t="s">
        <v>175</v>
      </c>
      <c r="C2" s="250" t="s">
        <v>7</v>
      </c>
      <c r="D2" s="250" t="s">
        <v>176</v>
      </c>
      <c r="E2" s="251" t="s">
        <v>177</v>
      </c>
    </row>
    <row r="3" spans="2:5" x14ac:dyDescent="0.25">
      <c r="B3" s="246">
        <v>1</v>
      </c>
      <c r="C3" s="280" t="s">
        <v>328</v>
      </c>
      <c r="D3" s="240" t="s">
        <v>329</v>
      </c>
      <c r="E3" s="244" t="s">
        <v>330</v>
      </c>
    </row>
    <row r="4" spans="2:5" x14ac:dyDescent="0.25">
      <c r="B4" s="246" t="s">
        <v>332</v>
      </c>
      <c r="C4" s="280">
        <v>44019</v>
      </c>
      <c r="D4" s="241" t="s">
        <v>333</v>
      </c>
      <c r="E4" s="244" t="s">
        <v>334</v>
      </c>
    </row>
    <row r="5" spans="2:5" x14ac:dyDescent="0.25">
      <c r="B5" s="247"/>
      <c r="C5" s="281"/>
      <c r="D5" s="195"/>
      <c r="E5" s="245"/>
    </row>
    <row r="6" spans="2:5" x14ac:dyDescent="0.25">
      <c r="B6" s="248"/>
      <c r="C6" s="280"/>
      <c r="D6" s="242"/>
      <c r="E6" s="245"/>
    </row>
    <row r="7" spans="2:5" x14ac:dyDescent="0.25">
      <c r="B7" s="247"/>
      <c r="C7" s="281"/>
      <c r="D7" s="195"/>
      <c r="E7" s="245"/>
    </row>
    <row r="8" spans="2:5" x14ac:dyDescent="0.25">
      <c r="B8" s="247"/>
      <c r="C8" s="281"/>
      <c r="D8" s="195"/>
      <c r="E8" s="245"/>
    </row>
    <row r="9" spans="2:5" x14ac:dyDescent="0.25">
      <c r="B9" s="247"/>
      <c r="C9" s="281"/>
      <c r="D9" s="195"/>
      <c r="E9" s="245"/>
    </row>
    <row r="10" spans="2:5" x14ac:dyDescent="0.25">
      <c r="B10" s="247"/>
      <c r="C10" s="281"/>
      <c r="D10" s="195"/>
      <c r="E10" s="245"/>
    </row>
    <row r="11" spans="2:5" x14ac:dyDescent="0.25">
      <c r="B11" s="247"/>
      <c r="C11" s="277"/>
      <c r="D11" s="278"/>
      <c r="E11" s="279"/>
    </row>
  </sheetData>
  <sheetProtection selectLockedCells="1" selectUnlockedCells="1"/>
  <printOptions horizontalCentered="1"/>
  <pageMargins left="0.19685039370078741" right="0.19685039370078741" top="0.78740157480314965" bottom="0.3937007874015748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Instruction</vt:lpstr>
      <vt:lpstr>KM Source change form</vt:lpstr>
      <vt:lpstr>Matrix</vt:lpstr>
      <vt:lpstr>Revision Changes</vt:lpstr>
      <vt:lpstr>__SCQ01</vt:lpstr>
      <vt:lpstr>_SCQ02</vt:lpstr>
      <vt:lpstr>_SCQ03</vt:lpstr>
      <vt:lpstr>_SCQ04</vt:lpstr>
      <vt:lpstr>_SCQ05</vt:lpstr>
      <vt:lpstr>_SCQ06</vt:lpstr>
      <vt:lpstr>_SCQ07</vt:lpstr>
      <vt:lpstr>_SCQ08</vt:lpstr>
      <vt:lpstr>_SCQ09</vt:lpstr>
      <vt:lpstr>_SCQ10</vt:lpstr>
      <vt:lpstr>_SCQ11</vt:lpstr>
      <vt:lpstr>_SCQ12</vt:lpstr>
      <vt:lpstr>_SCQ13</vt:lpstr>
      <vt:lpstr>_SCQ14</vt:lpstr>
      <vt:lpstr>_SCQ15</vt:lpstr>
      <vt:lpstr>_SCQ16</vt:lpstr>
      <vt:lpstr>_SCQ17</vt:lpstr>
      <vt:lpstr>_SCQ18</vt:lpstr>
      <vt:lpstr>_SCQ19</vt:lpstr>
      <vt:lpstr>_SCQ20</vt:lpstr>
      <vt:lpstr>_SCQ21</vt:lpstr>
      <vt:lpstr>_SCQ22</vt:lpstr>
      <vt:lpstr>_SCQ23</vt:lpstr>
      <vt:lpstr>_SCQ24</vt:lpstr>
      <vt:lpstr>Instruction!Print_Area</vt:lpstr>
      <vt:lpstr>'KM Source change form'!Print_Area</vt:lpstr>
    </vt:vector>
  </TitlesOfParts>
  <Company>Rolls-Royce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 Form - Supplier Initiated</dc:title>
  <dc:subject>PA Form - Supplier Initiated</dc:subject>
  <dc:creator>M.Bathurst</dc:creator>
  <cp:keywords>PA Form - Supplier Initiated; Preliminary Assessment Form - supplier initiated</cp:keywords>
  <cp:lastModifiedBy>Mario Martinez</cp:lastModifiedBy>
  <cp:lastPrinted>2016-08-11T10:30:53Z</cp:lastPrinted>
  <dcterms:created xsi:type="dcterms:W3CDTF">2011-10-04T12:09:13Z</dcterms:created>
  <dcterms:modified xsi:type="dcterms:W3CDTF">2020-07-07T08:27:00Z</dcterms:modified>
</cp:coreProperties>
</file>